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50" yWindow="-45" windowWidth="15885" windowHeight="14085"/>
  </bookViews>
  <sheets>
    <sheet name="Sanierungsrechner" sheetId="1" r:id="rId1"/>
    <sheet name="Beschreibung Baualtersklasse" sheetId="3" r:id="rId2"/>
    <sheet name="Beschreibung Maßnahme" sheetId="2" r:id="rId3"/>
  </sheets>
  <definedNames>
    <definedName name="Baualter">#REF!</definedName>
    <definedName name="EBF_Hef_Alt">#REF!</definedName>
    <definedName name="EBF_Linde">#REF!</definedName>
    <definedName name="EBF_Spessart">#REF!</definedName>
    <definedName name="Endenergie_real_AltHef">#REF!</definedName>
    <definedName name="Endenergie_real_Linde">#REF!</definedName>
    <definedName name="Wert">OFFSET(#REF!, ,,COUNT(#REF!))</definedName>
  </definedNames>
  <calcPr calcId="145621"/>
</workbook>
</file>

<file path=xl/calcChain.xml><?xml version="1.0" encoding="utf-8"?>
<calcChain xmlns="http://schemas.openxmlformats.org/spreadsheetml/2006/main">
  <c r="AW82" i="1" l="1"/>
  <c r="AT20" i="1" l="1"/>
  <c r="AT21" i="1"/>
  <c r="AT22" i="1"/>
  <c r="AR20" i="1"/>
  <c r="AR21" i="1"/>
  <c r="AR22" i="1"/>
  <c r="AP20" i="1"/>
  <c r="AP21" i="1"/>
  <c r="AP22" i="1"/>
  <c r="AN20" i="1"/>
  <c r="AN21" i="1"/>
  <c r="AN22" i="1"/>
  <c r="AL20" i="1"/>
  <c r="AL21" i="1"/>
  <c r="AL22" i="1"/>
  <c r="AJ20" i="1"/>
  <c r="AJ21" i="1"/>
  <c r="AJ22" i="1"/>
  <c r="AT19" i="1"/>
  <c r="AR19" i="1"/>
  <c r="AP19" i="1"/>
  <c r="AN19" i="1"/>
  <c r="AL19" i="1"/>
  <c r="AJ19" i="1"/>
  <c r="BF31" i="1"/>
  <c r="AV42" i="1"/>
  <c r="AV39" i="1"/>
  <c r="AT50" i="1"/>
  <c r="AT51" i="1"/>
  <c r="AT52" i="1"/>
  <c r="AR50" i="1"/>
  <c r="AR51" i="1"/>
  <c r="AR52" i="1"/>
  <c r="AP50" i="1"/>
  <c r="AP51" i="1"/>
  <c r="AP52" i="1"/>
  <c r="AN50" i="1"/>
  <c r="AN51" i="1"/>
  <c r="AN52" i="1"/>
  <c r="AL50" i="1"/>
  <c r="AL51" i="1"/>
  <c r="AL52" i="1"/>
  <c r="AT49" i="1"/>
  <c r="AR49" i="1"/>
  <c r="AP49" i="1"/>
  <c r="AN49" i="1"/>
  <c r="AL49" i="1"/>
  <c r="AJ49" i="1"/>
  <c r="AJ50" i="1"/>
  <c r="AJ51" i="1"/>
  <c r="AJ52" i="1"/>
  <c r="AT40" i="1"/>
  <c r="AT41" i="1"/>
  <c r="AT42" i="1"/>
  <c r="AR40" i="1"/>
  <c r="AR41" i="1"/>
  <c r="AR42" i="1"/>
  <c r="AP40" i="1"/>
  <c r="AP41" i="1"/>
  <c r="AP42" i="1"/>
  <c r="AN40" i="1"/>
  <c r="AN41" i="1"/>
  <c r="AN42" i="1"/>
  <c r="AL40" i="1"/>
  <c r="AL41" i="1"/>
  <c r="AL42" i="1"/>
  <c r="AJ40" i="1"/>
  <c r="AJ41" i="1"/>
  <c r="AJ42" i="1"/>
  <c r="AT39" i="1"/>
  <c r="AR39" i="1"/>
  <c r="AP39" i="1"/>
  <c r="AN39" i="1"/>
  <c r="AL39" i="1"/>
  <c r="AJ39" i="1"/>
  <c r="AT30" i="1"/>
  <c r="AT31" i="1"/>
  <c r="AT32" i="1"/>
  <c r="AR30" i="1"/>
  <c r="AR31" i="1"/>
  <c r="AR32" i="1"/>
  <c r="AP30" i="1"/>
  <c r="AP31" i="1"/>
  <c r="AP32" i="1"/>
  <c r="AN30" i="1"/>
  <c r="AN31" i="1"/>
  <c r="AN32" i="1"/>
  <c r="AL30" i="1"/>
  <c r="AL31" i="1"/>
  <c r="AL32" i="1"/>
  <c r="AT29" i="1"/>
  <c r="AR29" i="1"/>
  <c r="AP29" i="1"/>
  <c r="AN29" i="1"/>
  <c r="AL29" i="1"/>
  <c r="AJ29" i="1"/>
  <c r="AJ30" i="1"/>
  <c r="AJ31" i="1"/>
  <c r="AJ32" i="1"/>
  <c r="BI7" i="1"/>
  <c r="BE20" i="1" s="1"/>
  <c r="BI8" i="1"/>
  <c r="BE21" i="1" s="1"/>
  <c r="BI9" i="1"/>
  <c r="BE22" i="1" s="1"/>
  <c r="BI6" i="1"/>
  <c r="BF19" i="1" s="1"/>
  <c r="BD52" i="1" l="1"/>
  <c r="BD51" i="1"/>
  <c r="BE51" i="1"/>
  <c r="BE39" i="1"/>
  <c r="BD42" i="1"/>
  <c r="BF51" i="1"/>
  <c r="AV51" i="1" s="1"/>
  <c r="BE41" i="1"/>
  <c r="BE29" i="1"/>
  <c r="BD39" i="1"/>
  <c r="BE49" i="1"/>
  <c r="BF41" i="1"/>
  <c r="AV41" i="1" s="1"/>
  <c r="BE31" i="1"/>
  <c r="BD30" i="1"/>
  <c r="AV30" i="1" s="1"/>
  <c r="BF49" i="1"/>
  <c r="AV49" i="1" s="1"/>
  <c r="BF39" i="1"/>
  <c r="BD32" i="1"/>
  <c r="AV32" i="1" s="1"/>
  <c r="BD41" i="1"/>
  <c r="BD50" i="1"/>
  <c r="BF52" i="1"/>
  <c r="AV52" i="1" s="1"/>
  <c r="BF50" i="1"/>
  <c r="AV50" i="1" s="1"/>
  <c r="BF42" i="1"/>
  <c r="BF40" i="1"/>
  <c r="BF32" i="1"/>
  <c r="BF30" i="1"/>
  <c r="BD29" i="1"/>
  <c r="AV29" i="1" s="1"/>
  <c r="BF29" i="1"/>
  <c r="BD31" i="1"/>
  <c r="BD40" i="1"/>
  <c r="BD49" i="1"/>
  <c r="BE52" i="1"/>
  <c r="BE50" i="1"/>
  <c r="BE42" i="1"/>
  <c r="BE40" i="1"/>
  <c r="BE32" i="1"/>
  <c r="BE30" i="1"/>
  <c r="BD19" i="1"/>
  <c r="AV19" i="1" s="1"/>
  <c r="BE19" i="1"/>
  <c r="BF21" i="1"/>
  <c r="BD22" i="1"/>
  <c r="BD21" i="1"/>
  <c r="BF22" i="1"/>
  <c r="BF20" i="1"/>
  <c r="BD20" i="1"/>
  <c r="AV22" i="1" l="1"/>
  <c r="AV21" i="1"/>
  <c r="AV31" i="1"/>
  <c r="AW33" i="1" s="1"/>
  <c r="AV40" i="1"/>
  <c r="AV20" i="1"/>
  <c r="AV53" i="1"/>
  <c r="BD53" i="1"/>
  <c r="BE53" i="1"/>
  <c r="BF53" i="1"/>
  <c r="BD43" i="1"/>
  <c r="BE43" i="1"/>
  <c r="BF43" i="1"/>
  <c r="BE33" i="1"/>
  <c r="BD23" i="1"/>
  <c r="BF33" i="1"/>
  <c r="BD33" i="1"/>
  <c r="BE23" i="1"/>
  <c r="BF23" i="1"/>
  <c r="AL53" i="1"/>
  <c r="AL55" i="1" s="1"/>
  <c r="AN53" i="1"/>
  <c r="AN55" i="1" s="1"/>
  <c r="AP53" i="1"/>
  <c r="AP55" i="1" s="1"/>
  <c r="AR53" i="1"/>
  <c r="AR55" i="1" s="1"/>
  <c r="AT53" i="1"/>
  <c r="AJ53" i="1"/>
  <c r="AL43" i="1"/>
  <c r="AL45" i="1" s="1"/>
  <c r="AN43" i="1"/>
  <c r="AP43" i="1"/>
  <c r="AP45" i="1" s="1"/>
  <c r="AR43" i="1"/>
  <c r="AR45" i="1" s="1"/>
  <c r="AT43" i="1"/>
  <c r="AJ43" i="1"/>
  <c r="AL33" i="1"/>
  <c r="AL35" i="1" s="1"/>
  <c r="AN33" i="1"/>
  <c r="AN35" i="1" s="1"/>
  <c r="AP33" i="1"/>
  <c r="AP35" i="1" s="1"/>
  <c r="AR33" i="1"/>
  <c r="AR35" i="1" s="1"/>
  <c r="AT33" i="1"/>
  <c r="AJ33" i="1"/>
  <c r="AL23" i="1"/>
  <c r="AL25" i="1" s="1"/>
  <c r="AN23" i="1"/>
  <c r="AP23" i="1"/>
  <c r="AP25" i="1" s="1"/>
  <c r="AR23" i="1"/>
  <c r="AR25" i="1" s="1"/>
  <c r="AT23" i="1"/>
  <c r="AT25" i="1" s="1"/>
  <c r="AJ23" i="1"/>
  <c r="AV23" i="1" l="1"/>
  <c r="AW53" i="1"/>
  <c r="AX53" i="1" s="1"/>
  <c r="AY53" i="1" s="1"/>
  <c r="AX33" i="1"/>
  <c r="AW23" i="1"/>
  <c r="AX23" i="1" s="1"/>
  <c r="AW43" i="1"/>
  <c r="AX43" i="1" s="1"/>
  <c r="AV43" i="1"/>
  <c r="AJ25" i="1"/>
  <c r="AT55" i="1"/>
  <c r="AT45" i="1"/>
  <c r="AT35" i="1"/>
  <c r="AV33" i="1"/>
  <c r="AY33" i="1" s="1"/>
  <c r="AJ45" i="1"/>
  <c r="AJ35" i="1"/>
  <c r="AJ55" i="1"/>
  <c r="AN45" i="1"/>
  <c r="AN25" i="1"/>
  <c r="AY23" i="1" l="1"/>
  <c r="AY43" i="1"/>
</calcChain>
</file>

<file path=xl/sharedStrings.xml><?xml version="1.0" encoding="utf-8"?>
<sst xmlns="http://schemas.openxmlformats.org/spreadsheetml/2006/main" count="202" uniqueCount="104">
  <si>
    <t>bis 1948</t>
  </si>
  <si>
    <t>1949 bis 1968</t>
  </si>
  <si>
    <t>1969 bis 1978</t>
  </si>
  <si>
    <t>1979 bis 1983</t>
  </si>
  <si>
    <t>1984 bis 1994</t>
  </si>
  <si>
    <t xml:space="preserve"> ab 1995</t>
  </si>
  <si>
    <t>Restverbrauch</t>
  </si>
  <si>
    <t>Dach + OGD</t>
  </si>
  <si>
    <t>Außenwand</t>
  </si>
  <si>
    <t>Fenster</t>
  </si>
  <si>
    <t>Kellerdecke</t>
  </si>
  <si>
    <t>REH-DHH</t>
  </si>
  <si>
    <t>EFH</t>
  </si>
  <si>
    <t>Bungalow</t>
  </si>
  <si>
    <t>oberste Geschossdecke</t>
  </si>
  <si>
    <t>2 Geschoße</t>
  </si>
  <si>
    <t>Einsparung gesamt</t>
  </si>
  <si>
    <t>Auswahl des Gebäudetyps:</t>
  </si>
  <si>
    <t>2 beheizte Geschoße</t>
  </si>
  <si>
    <t>Auswahl Gebäudealter:</t>
  </si>
  <si>
    <t>€/m²</t>
  </si>
  <si>
    <t>€/m131</t>
  </si>
  <si>
    <t>€/m132</t>
  </si>
  <si>
    <t xml:space="preserve">klein </t>
  </si>
  <si>
    <t>mittel</t>
  </si>
  <si>
    <t>groß</t>
  </si>
  <si>
    <t>m² Bauteil</t>
  </si>
  <si>
    <t>Doppelhaushälfte bzw. Reiheneckhaus</t>
  </si>
  <si>
    <t>Ct/kWh</t>
  </si>
  <si>
    <t xml:space="preserve">Bedarf zwischen </t>
  </si>
  <si>
    <t>kWh Erdgas</t>
  </si>
  <si>
    <t>Ster Holz</t>
  </si>
  <si>
    <t xml:space="preserve">kWh  </t>
  </si>
  <si>
    <t>Einsparung</t>
  </si>
  <si>
    <t>Steruerelement Gebäudewahl</t>
  </si>
  <si>
    <t>Baualtersklasse</t>
  </si>
  <si>
    <t>Bedarf</t>
  </si>
  <si>
    <t>Einfamilienhaus</t>
  </si>
  <si>
    <t>Ergebnisse:</t>
  </si>
  <si>
    <t>Investitionskosten</t>
  </si>
  <si>
    <t>prognostizierte</t>
  </si>
  <si>
    <t>[€]</t>
  </si>
  <si>
    <t>[€/a]</t>
  </si>
  <si>
    <t>[kWh/a]</t>
  </si>
  <si>
    <t xml:space="preserve">statische </t>
  </si>
  <si>
    <t>[a]</t>
  </si>
  <si>
    <t>Amortisationszeit</t>
  </si>
  <si>
    <t>Bildquellen: Hottgenroth Software GmbH &amp; Co. KG: Energieberater 18599, Version 8.0.7</t>
  </si>
  <si>
    <t>Liter Heizöl</t>
  </si>
  <si>
    <t>Beschreibung der Baualtersklassen</t>
  </si>
  <si>
    <t>Baujahr bis 1948</t>
  </si>
  <si>
    <t>Private Wohngebäude aus dieser Bauzeit sind vor allem zweckorientiert erstellt worden. Geschossdecken wurden meist in Holzbauweise, Kellerdecken oft als Gewölbe- oder Kappendecke ausgeführt. Die Außenwände bestehen meist aus Vollziegelmauerwerk oder Fachwerk. Bei Fachwerkwänden liegt der U-Wert meist höher als bei den im Folgenden betrachteten massiven Wänden. Stammen die Fenster im Gebäude noch aus der Bauzeit sind diese einfach verglast. Oft wurden diese einfach verglasten Fenster jedoch im Laufe der Jahre gegen Verbund- oder Kastenfenster aus Holz ausgetauscht. Die möglichen Einsparungen bei einem Austausch der Fenster liegen dann eher im Bereich der nächsten Baualtersklasse.</t>
  </si>
  <si>
    <t>Die technische Gebäudeausstattung spielte in dieser Bauzeit eine geringe Rolle. Die Gebäude wurden hauptsächlich raumweise über Einzelöfen beheizt. Eine zentrale Heizungsanlage und die Elektroinstallation wurden oft nachgerüstet. Heizkörper und Heizungsverteilung entsprechen deshalb meist nicht mehr dem heutigen Stand der Technik.</t>
  </si>
  <si>
    <t>Baujahr von 1949 bis 1968</t>
  </si>
  <si>
    <t>Der Beginn dieser Baualtersklasse war geprägt von der Nachkriegszeit und der damals herrschenden Wohnungsnot. Die Ansprüche waren bescheiden und Baumaterial war knapp. Die Baustoffe wurden deshalb nicht nach ihren physikalischen Eigenschaften ausgewählt, sondern eher nach ihrer Verfügbarkeit. Ab den 1960er Jahren setzte ein Boom im Wohnungsbau ein. Die Ansprüche an die Wohnqualität stiegen und es wurde verstärkt Beton als Baustoff eingesetzt, vor allem bei den Geschossdecken. Neben der Ausführung als Vollziegelmauerwerk wurden die Außenwände nun vermehrt aus Lochziegeln oder Hohlblocksteinen und in höheren Wandstärken erstellt. Die Fenster in dieser Baualtersklasse sind meist als Kasten- oder Verbundfenster mit Holzrahmen ausgeführt.</t>
  </si>
  <si>
    <t>Die raumweise Beheizung über Einzelöfen wird immer mehr durch den Einbau von zentralen Heizungsanlagen ersetzt. Als Brennstoff kam hauptsächlich Heizöl zum Einsatz. Heizkessel, Umwälzpumpen und Heizkörper wurden meist überdimensioniert.</t>
  </si>
  <si>
    <t>Baujahr von 1969 bis 1978</t>
  </si>
  <si>
    <t>Die Mindestanforderungen an Wärme- und Schallschutz waren in dieser Zeit noch sehr gering. Allerdings wurde unabhängig von Wärmeschutzverordnungen zu Beginn der 70er Jahre zunehmend auf eine wärmedämmende Bauweise geachtet. Im Jahr 1974 gab es wegen der Ölkrise erstmals ergänzende Bestimmungen zum Wärmeschutz. Seitdem war ein 24 cm starkes Mauerwerk aus Vollziegeln beispielsweise nicht mehr zulässig. Im Fensterbau kam vermehrt Isolierverglasung zum Einsatz. Die Mindestanforderungen an den Wärmeschutz wurden in der im Jahr 1977 verabschiedeten 1. Wärmeschutzverordnung festgelegt. Das Jahr 1978 ist somit in Bezug auf die energetische Qualität der Gebäudehülle als eine Art Übergangsjahr anzusehen.</t>
  </si>
  <si>
    <t>Die raumweise Beheizung über Einzelöfen wurde ab dieser Bauzeit nahezu vollständig von zentralen Heizungsanlagen ersetzt. Anlagenteile wie Kessel, Umwälzpumpen oder Heizkörper sind, wie in der vorigen Baualtersklasse, häufig überdimensioniert.</t>
  </si>
  <si>
    <t>Baujahr 1979 bis 1983</t>
  </si>
  <si>
    <t>Diese Baualtersklasse ist als eine Übergangszeit zwischen 1. und 2. Wärmeschutzverordnung zu betrachten. In der Wärmeschutzverordnung aus dem Jahr 1977 wurden erstmals verbindliche und nachweispflichtige Mindestanforderungen an den Wärmedurchgangskoeffizienten (damals k-Wert, heute U-Wert) gestellt. Die Mindestanforderungen waren an das Verhältnis von Gebäudehüllfläche zu Gebäudevolumen (A/V-Verhältnis) gebunden. Je niedriger dieses Verhältnis, desto geringer waren die Anforderungen an die U-Werte der Bauteile.</t>
  </si>
  <si>
    <t>Die Zentralheizung ist mittlerweile Stand der Technik. Überdimensionierte Anlagen werden hauptsächlich aufgrund der Heizanlagenverordnung von 1978 immer seltener.</t>
  </si>
  <si>
    <t>Baujahr 1984 bis 1994</t>
  </si>
  <si>
    <t>Diese Baualtersklasse ist von der im Jahr 1982 verabschiedeten und 1984 in Kraft getretenen Wärmeschutzverordnung geprägt. Die Mindestanforderungen an die energetische Qualität der Gebäudehülle wurden im Vergleich zur vorigen Verordnung weiter erhöht. In dieser Bauzeit erstellte Gebäude erfüllen die Mindestanforderungen dieser Verordnung.</t>
  </si>
  <si>
    <t>Die Zentralheizungen werden mit immer effektiveren Heizkesseln ausgestattet und die Dämmstärken an den Verteilungsleitungen werden erhöht. Zur Wärmeübergabe werden ab dieser Zeit vermehrt Flächenheizungen, wie z.B. Fußbodenheizungen eingebaut. Für die in dieser Bauzeit eingebauten Heizungsanlagen ergeben sich ansonsten keine großen Unterschiede zur vorigen Baualtersklasse.</t>
  </si>
  <si>
    <t>Baujahr ab 1995</t>
  </si>
  <si>
    <t>Mit Hinblick auf das Kyoto-Abkommen und der eingegangen Verpflichtung zur Reduzierung von Treibhausgasemissionen wurde im Jahr 1994 eine weitere Wärmeschutzverordnung verabschiedet. Diese trat 1995 in Kraft. Sämtliche in dieser Zeit erstellten Gebäude erfüllen die Mindestanforderungen dieser Verordnung.</t>
  </si>
  <si>
    <t>Die Heiztechnik aus dieser Zeit weist keine wesentlichen Unterschiede zur vorigen Baualtersklasse. Der Anteil an Gebäuden mit Fußbodenheizungen nimmt in dieser Bauzeit weiter zu.</t>
  </si>
  <si>
    <t>Beschreibung der Sanierungsmaßnahmen</t>
  </si>
  <si>
    <t>Dämmung von Dachflächen (Schrägdach)</t>
  </si>
  <si>
    <t>Bei diesem Bauteil werden eine erstmalige Einbringung bzw. Erneuerung der Zwischensparrendämmung und die Montage einer zusätzlichen Untersparrendämmung  betrachtet. Es wird angenommen, dass die Abnahme der Dachinnenverkleidung, das Einbringen von Dämmstoff, die Anbringung der Dampfbremse und eine neue Dachinnenverkleidung berücksichtigt werden.</t>
  </si>
  <si>
    <t>Dämmung von Flachdächern</t>
  </si>
  <si>
    <t>Abhängig vom Zustand des Bauteils ergeben sich bei einer Sanierung eines Flachdachs sehr unterschiedliche Investitionskosten. Die hier angesetzten Kosten ergeben sich für entfernen und entsorgen der alten Abdichtung (wenn nötig) und Kiesschüttung, das Verlegen der Dämmung und das Aufbringen einer neuen Abdichtung.</t>
  </si>
  <si>
    <t>Die spezifischen Investitionskosten für die Maßnahme liegen zwischen 170,- und 250,- €/m². In der Wirtschaftlichkeitsbetrachtung werden 200,- €/m² angesetzt.</t>
  </si>
  <si>
    <t>Dämmung der obersten Geschossdecken (OGD)</t>
  </si>
  <si>
    <t>Es wird die oberste Geschossdecke eines Gebäudes oder Gebäudeabschnitts gedämmt. Dies erfolgt bei massiven Decken durch die Verlegung  begehbaren Dämmung. Es sollte vor Durchführung der Maßnahme im jeweiligen Gebäude geprüft werden, ob eine Begehbarkeit der Dämmung notwendig ist. Eine nicht begehbare Dämmung, wie für die Ausführung in Holzbauweise angenommen, verursacht geringeren Sanierungsaufwand und somit niedrigere Investitionskosten. Für zugängliche und ungedämmte oberste Geschossdecken besteht zudem nach § 10 EnEV 2009 eine Dämmpflicht.</t>
  </si>
  <si>
    <t>Die Investitionskosten für die begehbare Dämmung liegen zwischen 55,- bis 70,- €/m² In der Wirtschaftlichkeitsbetrachtung werden  Bruttokosten von 65,- €/m² angesetzt, für eine nicht begehbare Dämmung 30,- €/m².</t>
  </si>
  <si>
    <t>Dämmung der Außenwände</t>
  </si>
  <si>
    <t>Eine Möglichkeit zur Reduktion des Wärmebedarfs ist die Dämmung der Außenwände mit einem Wärmedämmverbundsystem (WDVS).  Wärmedämmverbundsysteme zählen mittlerweile zu Standardmaßnahmen. Auf eine detaillierte Beschreibung wird deshalb verzichtet.</t>
  </si>
  <si>
    <t xml:space="preserve">Verfügt ein Gebäude, bereits über eine Fassadendämmung mit geringer Dämmstärke, ist vor der Montage einer zusätzlichen Dämmung die Tragfähigkeit des Untergrundes zu überprüfen. </t>
  </si>
  <si>
    <t>Die Vollkosten für die Montage eines Wärmedämmverbundsystem liegen, abhängig vom jeweiligen Gebäude, im Bereich von ca. 110 €/m² bis 150 €/m² inkl. Mehrwertsteuer. Für die beispielhafte Wirtschaftlichkeitsbetrachtung anhand der Referenzgebäude werden für diese Maßnahme spezifische Bruttokosten in Höhe von 125 €/m² angesetzt.</t>
  </si>
  <si>
    <t>Fenstertausch</t>
  </si>
  <si>
    <t xml:space="preserve">Zur Ermittlung der energetischen Qualität eines Fensters müssen zum einen die bauphysikalischen sowie die mechanischen Eigenschaften des Bauteils betrachtet werden. Die bauphysikalische Betrachtung erfolgt über den U-Wert, die mechanischen Eigenschaften beziehen sich auf die Dichtheit des Fensters. Bei nicht richtig schließenden Fenstern entsteht ein unkontrollierter Luftaustausch, die sogenannte Infiltration. Dies führt zu unnötigem Wärmeverlust. Heizenergieverluste durch undichte Fenster lassen sich im Rahmen dieses Konzeptes nicht detailliert ermitteln. Es sollten daher generell diejenigen Fenster eines Gebäudes getauscht werden, bei denen der bauliche Zustand dies erfordert. In der folgenden Betrachtung wird ein, besonders in Bezug auf Dichtheit, einwandfreier Zustand der Bestandsfenster angenommen. </t>
  </si>
  <si>
    <t>Der im Folgenden angesetzte U-Wert von 2,70 W/(m²K) bezieht sich auf Fenster mit Holzrahmen. Die U-Werte von vor 1994 hergestellten Fenstern mit Isolierverglasung und Stahl- bzw. Alurahmen liegen bei ca. 4,30 W/(m²K), mit Kunststoffrahmen bei ca. 3,00 W/(m²K). Verfügen die Stahl- und Alufenster aus dieser Zeit bereits über eine Wärmeschutzverglasung liegt der U-Wert bei rund 3,20 W/(m²K). Die Einsparpotentiale sind dementsprechend höher als bei Fenstern mit Holzrahmen.</t>
  </si>
  <si>
    <t>Die Bestandsfenster werden in den betrachteten Sanierungsfällen durch Fenster mit einem U-Wert von 1,30 W/(m²K) ersetzt. Mit diesem U-Wert werden die Anforderungen an Einzelmaßnahmen nach EnEV 2009 erreicht. Für eine Beantragung der Förderung über KfW ist ein U-Wert kleiner 0,95 W/(m²K) einzuhalten. Um Schimmelbildung zu vermeiden ist darauf zu achten, dass der U-Wert der neuen Fenster den U-Wert der Außenwände nicht unterschreitet.</t>
  </si>
  <si>
    <t>Die Kosten bei einem Austausch der Bestandsfenster gegen Kunststofffenster mit Wärmeschutzverglasung liegen zwischen rund 370,- und 420,-  €/m². Für die wirtschaftliche Betrachtung der Sanierung der Referenzgebäude werden Investitionskosten von 400,- €/m² inkl. Mehrwertsteuer angesetzt.</t>
  </si>
  <si>
    <t>Dämmung der Kellerdecke</t>
  </si>
  <si>
    <t>Bei dieser Maßnahme werden die Unterseiten der Decken von unbeheizten Kellerräumen gedämmt. Um jedoch die Nutzung nicht zu beeinträchtigen, ist vor der Durchführung die im jeweiligen Raum notwendige lichte Höhe festzulegen. Die Stärke der Dämmung sollte so gewählt werden, dass sich nach der Maßnahme keine Nutzungseinschränkungen durch die verminderte Raumhöhe ergeben.</t>
  </si>
  <si>
    <t>Die Kosten der für diese Sanierungsmaßnahme liegen, je nach Ausführungsart, im Bereich von 35,- bis 45,- €/m² Die spezifischen Kosten der Maßnahme werden für die Wirtschaftlichkeitsbetrachtung bei 40,- €/m² inkl. Mehrwertsteuer angesetzt.</t>
  </si>
  <si>
    <t>Die spezifischen Bruttokosten für die energetische Sanierungsmaßnahme betragen zwischen 65,- und 80 €/m². In der Wirtschaftlichkeitsbetrachtung werden Investitionskosten von 70,- €/m² brutto angenommen. Bei einer Dämmung von Außen liegen die Kosten zwischen 200,- und 250,- €/m².</t>
  </si>
  <si>
    <t>Angabe Verbrauch:</t>
  </si>
  <si>
    <t>Auswahl geplante Maßnahmen:</t>
  </si>
  <si>
    <t>Anleitung:</t>
  </si>
  <si>
    <t>1)</t>
  </si>
  <si>
    <t>Angabe des jährlichen Verbrauchs</t>
  </si>
  <si>
    <t>2)</t>
  </si>
  <si>
    <t>Auswahl des Gebäudetyps</t>
  </si>
  <si>
    <t>Auswahl der geplanten Maßnahmen</t>
  </si>
  <si>
    <t>Auswahl des Gebäudealters</t>
  </si>
  <si>
    <t>3)</t>
  </si>
  <si>
    <t>4)</t>
  </si>
  <si>
    <t>srm Hackgut</t>
  </si>
  <si>
    <t>to Pellets</t>
  </si>
  <si>
    <t>HINWEIS: Die prognostizierten Ergebnisse dienen einer überschlägigen Abschätzung und ersetzen keine Fachplanung
Statische Amortisation bezogen auf energetische Einsparung gegenüber Ist-Zustand. Viele weitere Vorteile wie  Wertsteigerung, Wohnkomfort, Wohnraumklima können nicht quantifiziert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</si>
</sst>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 &quot;€&quot;"/>
    <numFmt numFmtId="165" formatCode="0.0"/>
  </numFmts>
  <fonts count="18" x14ac:knownFonts="1">
    <font>
      <sz val="11"/>
      <color theme="1"/>
      <name val="Arial"/>
      <family val="2"/>
    </font>
    <font>
      <sz val="11"/>
      <color theme="1"/>
      <name val="Arial"/>
      <family val="2"/>
    </font>
    <font>
      <sz val="11"/>
      <color theme="1"/>
      <name val="Calibri"/>
      <family val="2"/>
      <scheme val="minor"/>
    </font>
    <font>
      <b/>
      <sz val="11"/>
      <color theme="1"/>
      <name val="Calibri"/>
      <family val="2"/>
      <scheme val="minor"/>
    </font>
    <font>
      <b/>
      <sz val="11"/>
      <color rgb="FFFA7D00"/>
      <name val="Calibri"/>
      <family val="2"/>
      <scheme val="minor"/>
    </font>
    <font>
      <sz val="10"/>
      <color theme="1"/>
      <name val="Arial"/>
      <family val="2"/>
    </font>
    <font>
      <sz val="10"/>
      <name val="Arial"/>
      <family val="2"/>
    </font>
    <font>
      <sz val="10"/>
      <name val="MS Sans Serif"/>
      <family val="2"/>
    </font>
    <font>
      <sz val="8"/>
      <color rgb="FF000000"/>
      <name val="Tahoma"/>
      <family val="2"/>
    </font>
    <font>
      <sz val="11"/>
      <name val="Arial"/>
      <family val="2"/>
    </font>
    <font>
      <b/>
      <sz val="12"/>
      <color theme="1"/>
      <name val="Arial"/>
      <family val="2"/>
    </font>
    <font>
      <sz val="16"/>
      <color theme="1"/>
      <name val="Arial"/>
      <family val="2"/>
    </font>
    <font>
      <b/>
      <sz val="11"/>
      <color theme="1"/>
      <name val="Arial"/>
      <family val="2"/>
    </font>
    <font>
      <sz val="11"/>
      <color theme="0"/>
      <name val="Arial"/>
      <family val="2"/>
    </font>
    <font>
      <b/>
      <sz val="11"/>
      <name val="Arial"/>
      <family val="2"/>
    </font>
    <font>
      <sz val="11"/>
      <color theme="0"/>
      <name val="Calibri"/>
      <family val="2"/>
      <scheme val="minor"/>
    </font>
    <font>
      <sz val="8"/>
      <color theme="1"/>
      <name val="Arial"/>
      <family val="2"/>
    </font>
    <font>
      <b/>
      <u/>
      <sz val="11"/>
      <color theme="1"/>
      <name val="Arial"/>
      <family val="2"/>
    </font>
  </fonts>
  <fills count="9">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right/>
      <top/>
      <bottom style="double">
        <color indexed="64"/>
      </bottom>
      <diagonal/>
    </border>
    <border>
      <left/>
      <right/>
      <top style="double">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medium">
        <color indexed="64"/>
      </top>
      <bottom/>
      <diagonal/>
    </border>
    <border>
      <left style="thin">
        <color indexed="64"/>
      </left>
      <right style="medium">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diagonal/>
    </border>
  </borders>
  <cellStyleXfs count="12">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4" fillId="2" borderId="1" applyNumberFormat="0" applyAlignment="0" applyProtection="0"/>
    <xf numFmtId="0" fontId="5" fillId="0" borderId="0"/>
    <xf numFmtId="44" fontId="6" fillId="0" borderId="0" applyFont="0" applyFill="0" applyBorder="0" applyAlignment="0" applyProtection="0"/>
    <xf numFmtId="0" fontId="6" fillId="0" borderId="0"/>
    <xf numFmtId="0" fontId="7" fillId="0" borderId="0"/>
    <xf numFmtId="0" fontId="7" fillId="0" borderId="0"/>
    <xf numFmtId="0" fontId="6" fillId="0" borderId="0"/>
  </cellStyleXfs>
  <cellXfs count="138">
    <xf numFmtId="0" fontId="0" fillId="0" borderId="0" xfId="0"/>
    <xf numFmtId="0" fontId="0" fillId="7" borderId="0" xfId="0" applyFill="1"/>
    <xf numFmtId="0" fontId="12" fillId="7" borderId="0" xfId="0" applyFont="1" applyFill="1"/>
    <xf numFmtId="0" fontId="0" fillId="7" borderId="0" xfId="0" applyFill="1" applyProtection="1">
      <protection hidden="1"/>
    </xf>
    <xf numFmtId="0" fontId="9" fillId="7" borderId="0" xfId="0" applyFont="1" applyFill="1" applyProtection="1">
      <protection hidden="1"/>
    </xf>
    <xf numFmtId="0" fontId="13" fillId="7" borderId="0" xfId="0" applyFont="1" applyFill="1" applyProtection="1">
      <protection hidden="1"/>
    </xf>
    <xf numFmtId="0" fontId="13" fillId="7" borderId="0" xfId="0" applyFont="1" applyFill="1" applyBorder="1" applyProtection="1">
      <protection hidden="1"/>
    </xf>
    <xf numFmtId="0" fontId="0" fillId="7" borderId="0" xfId="0" applyFill="1" applyBorder="1" applyProtection="1">
      <protection hidden="1"/>
    </xf>
    <xf numFmtId="0" fontId="0" fillId="7" borderId="0" xfId="0" applyFill="1" applyBorder="1" applyAlignment="1" applyProtection="1">
      <alignment horizontal="left" vertical="center"/>
      <protection hidden="1"/>
    </xf>
    <xf numFmtId="0" fontId="12" fillId="7" borderId="0" xfId="0" applyFont="1" applyFill="1" applyProtection="1">
      <protection hidden="1"/>
    </xf>
    <xf numFmtId="0" fontId="14" fillId="7" borderId="0" xfId="0" applyFont="1" applyFill="1" applyProtection="1">
      <protection hidden="1"/>
    </xf>
    <xf numFmtId="0" fontId="9" fillId="7" borderId="0" xfId="0" applyFont="1" applyFill="1" applyAlignment="1" applyProtection="1">
      <alignment horizontal="center"/>
      <protection hidden="1"/>
    </xf>
    <xf numFmtId="0" fontId="0" fillId="7" borderId="0" xfId="0" applyFill="1" applyAlignment="1" applyProtection="1">
      <alignment horizontal="center"/>
      <protection hidden="1"/>
    </xf>
    <xf numFmtId="0" fontId="2" fillId="5" borderId="3" xfId="2" applyFill="1" applyBorder="1" applyProtection="1">
      <protection hidden="1"/>
    </xf>
    <xf numFmtId="0" fontId="2" fillId="5" borderId="15" xfId="2" applyFill="1" applyBorder="1" applyAlignment="1" applyProtection="1">
      <alignment horizontal="center"/>
      <protection hidden="1"/>
    </xf>
    <xf numFmtId="0" fontId="2" fillId="5" borderId="8" xfId="2" applyFill="1" applyBorder="1" applyAlignment="1" applyProtection="1">
      <alignment horizontal="center"/>
      <protection hidden="1"/>
    </xf>
    <xf numFmtId="0" fontId="9" fillId="7" borderId="20" xfId="0" applyFont="1" applyFill="1" applyBorder="1" applyProtection="1">
      <protection hidden="1"/>
    </xf>
    <xf numFmtId="0" fontId="9" fillId="7" borderId="20" xfId="0" applyFont="1" applyFill="1" applyBorder="1" applyAlignment="1" applyProtection="1">
      <alignment horizontal="center"/>
      <protection hidden="1"/>
    </xf>
    <xf numFmtId="0" fontId="2" fillId="5" borderId="0" xfId="2" applyFill="1" applyBorder="1" applyProtection="1">
      <protection hidden="1"/>
    </xf>
    <xf numFmtId="9" fontId="2" fillId="5" borderId="12" xfId="2" applyNumberFormat="1" applyFill="1" applyBorder="1" applyAlignment="1" applyProtection="1">
      <alignment horizontal="center"/>
      <protection hidden="1"/>
    </xf>
    <xf numFmtId="9" fontId="2" fillId="5" borderId="9" xfId="2" applyNumberFormat="1" applyFill="1" applyBorder="1" applyAlignment="1" applyProtection="1">
      <alignment horizontal="center"/>
      <protection hidden="1"/>
    </xf>
    <xf numFmtId="164" fontId="9" fillId="7" borderId="20" xfId="0" applyNumberFormat="1" applyFont="1" applyFill="1" applyBorder="1" applyProtection="1">
      <protection hidden="1"/>
    </xf>
    <xf numFmtId="164" fontId="9" fillId="7" borderId="20" xfId="0" applyNumberFormat="1" applyFont="1" applyFill="1" applyBorder="1" applyAlignment="1" applyProtection="1">
      <alignment horizontal="center"/>
      <protection hidden="1"/>
    </xf>
    <xf numFmtId="164" fontId="9" fillId="7" borderId="0" xfId="0" applyNumberFormat="1" applyFont="1" applyFill="1" applyAlignment="1" applyProtection="1">
      <alignment horizontal="center"/>
      <protection hidden="1"/>
    </xf>
    <xf numFmtId="164" fontId="9" fillId="7" borderId="0" xfId="0" applyNumberFormat="1" applyFont="1" applyFill="1" applyProtection="1">
      <protection hidden="1"/>
    </xf>
    <xf numFmtId="1" fontId="13" fillId="7" borderId="0" xfId="0" applyNumberFormat="1" applyFont="1" applyFill="1" applyBorder="1" applyAlignment="1" applyProtection="1">
      <alignment horizontal="center" vertical="center"/>
      <protection hidden="1"/>
    </xf>
    <xf numFmtId="0" fontId="0" fillId="7" borderId="0" xfId="0" applyFill="1" applyAlignment="1" applyProtection="1">
      <alignment horizontal="left" vertical="center"/>
      <protection hidden="1"/>
    </xf>
    <xf numFmtId="0" fontId="11" fillId="7" borderId="0" xfId="0" applyFont="1" applyFill="1" applyProtection="1">
      <protection hidden="1"/>
    </xf>
    <xf numFmtId="0" fontId="2" fillId="5" borderId="10" xfId="2" applyFill="1" applyBorder="1" applyProtection="1">
      <protection hidden="1"/>
    </xf>
    <xf numFmtId="9" fontId="2" fillId="5" borderId="13" xfId="2" applyNumberFormat="1" applyFill="1" applyBorder="1" applyAlignment="1" applyProtection="1">
      <alignment horizontal="center"/>
      <protection hidden="1"/>
    </xf>
    <xf numFmtId="164" fontId="9" fillId="7" borderId="21" xfId="0" applyNumberFormat="1" applyFont="1" applyFill="1" applyBorder="1" applyProtection="1">
      <protection hidden="1"/>
    </xf>
    <xf numFmtId="164" fontId="9" fillId="7" borderId="21" xfId="0" applyNumberFormat="1" applyFont="1" applyFill="1" applyBorder="1" applyAlignment="1" applyProtection="1">
      <alignment horizontal="center"/>
      <protection hidden="1"/>
    </xf>
    <xf numFmtId="164" fontId="9" fillId="7" borderId="10" xfId="0" applyNumberFormat="1" applyFont="1" applyFill="1" applyBorder="1" applyAlignment="1" applyProtection="1">
      <alignment horizontal="center"/>
      <protection hidden="1"/>
    </xf>
    <xf numFmtId="164" fontId="9" fillId="7" borderId="0" xfId="0" applyNumberFormat="1" applyFont="1" applyFill="1" applyBorder="1" applyProtection="1">
      <protection hidden="1"/>
    </xf>
    <xf numFmtId="1" fontId="15" fillId="7" borderId="0" xfId="0" applyNumberFormat="1" applyFont="1" applyFill="1" applyBorder="1" applyAlignment="1" applyProtection="1">
      <alignment horizontal="center" vertical="center"/>
      <protection hidden="1"/>
    </xf>
    <xf numFmtId="0" fontId="3" fillId="5" borderId="11" xfId="2" applyFont="1" applyFill="1" applyBorder="1" applyProtection="1">
      <protection hidden="1"/>
    </xf>
    <xf numFmtId="9" fontId="3" fillId="5" borderId="14" xfId="2" applyNumberFormat="1" applyFont="1" applyFill="1" applyBorder="1" applyAlignment="1" applyProtection="1">
      <alignment horizontal="center"/>
      <protection hidden="1"/>
    </xf>
    <xf numFmtId="9" fontId="3" fillId="5" borderId="16" xfId="2" applyNumberFormat="1" applyFont="1" applyFill="1" applyBorder="1" applyAlignment="1" applyProtection="1">
      <alignment horizontal="center"/>
      <protection hidden="1"/>
    </xf>
    <xf numFmtId="164" fontId="14" fillId="7" borderId="20" xfId="0" applyNumberFormat="1" applyFont="1" applyFill="1" applyBorder="1" applyProtection="1">
      <protection hidden="1"/>
    </xf>
    <xf numFmtId="3" fontId="14" fillId="7" borderId="20" xfId="0" applyNumberFormat="1" applyFont="1" applyFill="1" applyBorder="1" applyAlignment="1" applyProtection="1">
      <alignment horizontal="center"/>
      <protection hidden="1"/>
    </xf>
    <xf numFmtId="164" fontId="14" fillId="7" borderId="0" xfId="0" applyNumberFormat="1" applyFont="1" applyFill="1" applyAlignment="1" applyProtection="1">
      <alignment horizontal="center"/>
      <protection hidden="1"/>
    </xf>
    <xf numFmtId="1" fontId="13" fillId="7" borderId="0" xfId="0" applyNumberFormat="1" applyFont="1" applyFill="1" applyBorder="1" applyProtection="1">
      <protection hidden="1"/>
    </xf>
    <xf numFmtId="0" fontId="2" fillId="5" borderId="0" xfId="2" applyFill="1" applyBorder="1" applyAlignment="1" applyProtection="1">
      <protection hidden="1"/>
    </xf>
    <xf numFmtId="0" fontId="2" fillId="5" borderId="6" xfId="2" applyFill="1" applyBorder="1" applyProtection="1">
      <protection hidden="1"/>
    </xf>
    <xf numFmtId="9" fontId="2" fillId="5" borderId="6" xfId="2" applyNumberFormat="1" applyFill="1" applyBorder="1" applyAlignment="1" applyProtection="1">
      <alignment horizontal="center"/>
      <protection hidden="1"/>
    </xf>
    <xf numFmtId="9" fontId="2" fillId="5" borderId="7" xfId="2" applyNumberFormat="1" applyFill="1" applyBorder="1" applyAlignment="1" applyProtection="1">
      <alignment horizontal="center"/>
      <protection hidden="1"/>
    </xf>
    <xf numFmtId="0" fontId="0" fillId="7" borderId="0" xfId="0" applyFill="1" applyBorder="1" applyAlignment="1" applyProtection="1">
      <alignment horizontal="center" vertical="center"/>
      <protection hidden="1"/>
    </xf>
    <xf numFmtId="0" fontId="2" fillId="7" borderId="0" xfId="2" applyFill="1" applyBorder="1" applyProtection="1">
      <protection hidden="1"/>
    </xf>
    <xf numFmtId="9" fontId="2" fillId="7" borderId="0" xfId="2" applyNumberFormat="1" applyFill="1" applyBorder="1" applyAlignment="1" applyProtection="1">
      <alignment horizontal="center"/>
      <protection hidden="1"/>
    </xf>
    <xf numFmtId="0" fontId="9" fillId="7" borderId="22" xfId="0" applyFont="1" applyFill="1" applyBorder="1" applyProtection="1">
      <protection hidden="1"/>
    </xf>
    <xf numFmtId="0" fontId="2" fillId="6" borderId="3" xfId="2" applyFill="1" applyBorder="1" applyProtection="1">
      <protection hidden="1"/>
    </xf>
    <xf numFmtId="0" fontId="2" fillId="6" borderId="15" xfId="2" applyFill="1" applyBorder="1" applyAlignment="1" applyProtection="1">
      <alignment horizontal="center"/>
      <protection hidden="1"/>
    </xf>
    <xf numFmtId="0" fontId="2" fillId="6" borderId="8" xfId="2" applyFill="1" applyBorder="1" applyAlignment="1" applyProtection="1">
      <alignment horizontal="center"/>
      <protection hidden="1"/>
    </xf>
    <xf numFmtId="0" fontId="0" fillId="7" borderId="0" xfId="0" applyFill="1" applyAlignment="1" applyProtection="1">
      <alignment vertical="center"/>
      <protection hidden="1"/>
    </xf>
    <xf numFmtId="0" fontId="2" fillId="6" borderId="0" xfId="2" applyFill="1" applyBorder="1" applyProtection="1">
      <protection hidden="1"/>
    </xf>
    <xf numFmtId="9" fontId="2" fillId="6" borderId="12" xfId="2" applyNumberFormat="1" applyFill="1" applyBorder="1" applyAlignment="1" applyProtection="1">
      <alignment horizontal="center"/>
      <protection hidden="1"/>
    </xf>
    <xf numFmtId="9" fontId="2" fillId="6" borderId="9" xfId="2" applyNumberFormat="1" applyFill="1" applyBorder="1" applyAlignment="1" applyProtection="1">
      <alignment horizontal="center"/>
      <protection hidden="1"/>
    </xf>
    <xf numFmtId="3" fontId="15" fillId="7" borderId="0" xfId="2" applyNumberFormat="1" applyFont="1" applyFill="1" applyBorder="1" applyAlignment="1" applyProtection="1">
      <alignment horizontal="center" vertical="center"/>
      <protection hidden="1"/>
    </xf>
    <xf numFmtId="0" fontId="2" fillId="6" borderId="10" xfId="2" applyFill="1" applyBorder="1" applyProtection="1">
      <protection hidden="1"/>
    </xf>
    <xf numFmtId="9" fontId="2" fillId="6" borderId="13" xfId="2" applyNumberFormat="1" applyFill="1" applyBorder="1" applyAlignment="1" applyProtection="1">
      <alignment horizontal="center"/>
      <protection hidden="1"/>
    </xf>
    <xf numFmtId="0" fontId="3" fillId="6" borderId="11" xfId="2" applyFont="1" applyFill="1" applyBorder="1" applyProtection="1">
      <protection hidden="1"/>
    </xf>
    <xf numFmtId="9" fontId="3" fillId="6" borderId="14" xfId="2" applyNumberFormat="1" applyFont="1" applyFill="1" applyBorder="1" applyAlignment="1" applyProtection="1">
      <alignment horizontal="center"/>
      <protection hidden="1"/>
    </xf>
    <xf numFmtId="9" fontId="3" fillId="6" borderId="16" xfId="2" applyNumberFormat="1" applyFont="1" applyFill="1" applyBorder="1" applyAlignment="1" applyProtection="1">
      <alignment horizontal="center"/>
      <protection hidden="1"/>
    </xf>
    <xf numFmtId="0" fontId="2" fillId="6" borderId="0" xfId="2" applyFill="1" applyBorder="1" applyAlignment="1" applyProtection="1">
      <protection hidden="1"/>
    </xf>
    <xf numFmtId="0" fontId="2" fillId="6" borderId="6" xfId="2" applyFill="1" applyBorder="1" applyProtection="1">
      <protection hidden="1"/>
    </xf>
    <xf numFmtId="9" fontId="2" fillId="6" borderId="6" xfId="2" applyNumberFormat="1" applyFill="1" applyBorder="1" applyAlignment="1" applyProtection="1">
      <alignment horizontal="center"/>
      <protection hidden="1"/>
    </xf>
    <xf numFmtId="9" fontId="2" fillId="6" borderId="7" xfId="2" applyNumberFormat="1" applyFill="1" applyBorder="1" applyAlignment="1" applyProtection="1">
      <alignment horizontal="center"/>
      <protection hidden="1"/>
    </xf>
    <xf numFmtId="0" fontId="2" fillId="4" borderId="3" xfId="2" applyFill="1" applyBorder="1" applyProtection="1">
      <protection hidden="1"/>
    </xf>
    <xf numFmtId="0" fontId="2" fillId="4" borderId="15" xfId="2" applyFill="1" applyBorder="1" applyAlignment="1" applyProtection="1">
      <alignment horizontal="center"/>
      <protection hidden="1"/>
    </xf>
    <xf numFmtId="0" fontId="2" fillId="4" borderId="8" xfId="2" applyFill="1" applyBorder="1" applyAlignment="1" applyProtection="1">
      <alignment horizontal="center"/>
      <protection hidden="1"/>
    </xf>
    <xf numFmtId="0" fontId="2" fillId="4" borderId="0" xfId="2" applyFill="1" applyBorder="1" applyProtection="1">
      <protection hidden="1"/>
    </xf>
    <xf numFmtId="9" fontId="2" fillId="4" borderId="12" xfId="2" applyNumberFormat="1" applyFill="1" applyBorder="1" applyAlignment="1" applyProtection="1">
      <alignment horizontal="center"/>
      <protection hidden="1"/>
    </xf>
    <xf numFmtId="9" fontId="2" fillId="4" borderId="9" xfId="2" applyNumberFormat="1" applyFill="1" applyBorder="1" applyAlignment="1" applyProtection="1">
      <alignment horizontal="center"/>
      <protection hidden="1"/>
    </xf>
    <xf numFmtId="0" fontId="2" fillId="4" borderId="10" xfId="2" applyFill="1" applyBorder="1" applyProtection="1">
      <protection hidden="1"/>
    </xf>
    <xf numFmtId="9" fontId="2" fillId="4" borderId="13" xfId="2" applyNumberFormat="1" applyFill="1" applyBorder="1" applyAlignment="1" applyProtection="1">
      <alignment horizontal="center"/>
      <protection hidden="1"/>
    </xf>
    <xf numFmtId="3" fontId="15" fillId="7" borderId="0" xfId="2" applyNumberFormat="1" applyFont="1" applyFill="1" applyBorder="1" applyAlignment="1" applyProtection="1">
      <alignment horizontal="center"/>
      <protection hidden="1"/>
    </xf>
    <xf numFmtId="0" fontId="3" fillId="4" borderId="11" xfId="2" applyFont="1" applyFill="1" applyBorder="1" applyProtection="1">
      <protection hidden="1"/>
    </xf>
    <xf numFmtId="9" fontId="3" fillId="4" borderId="14" xfId="2" applyNumberFormat="1" applyFont="1" applyFill="1" applyBorder="1" applyAlignment="1" applyProtection="1">
      <alignment horizontal="center"/>
      <protection hidden="1"/>
    </xf>
    <xf numFmtId="9" fontId="3" fillId="4" borderId="16" xfId="2" applyNumberFormat="1" applyFont="1" applyFill="1" applyBorder="1" applyAlignment="1" applyProtection="1">
      <alignment horizontal="center"/>
      <protection hidden="1"/>
    </xf>
    <xf numFmtId="0" fontId="2" fillId="4" borderId="0" xfId="2" applyFill="1" applyBorder="1" applyAlignment="1" applyProtection="1">
      <protection hidden="1"/>
    </xf>
    <xf numFmtId="0" fontId="2" fillId="4" borderId="6" xfId="2" applyFill="1" applyBorder="1" applyProtection="1">
      <protection hidden="1"/>
    </xf>
    <xf numFmtId="9" fontId="2" fillId="4" borderId="6" xfId="2" applyNumberFormat="1" applyFill="1" applyBorder="1" applyAlignment="1" applyProtection="1">
      <alignment horizontal="center"/>
      <protection hidden="1"/>
    </xf>
    <xf numFmtId="9" fontId="2" fillId="4" borderId="7" xfId="2" applyNumberFormat="1" applyFill="1" applyBorder="1" applyAlignment="1" applyProtection="1">
      <alignment horizontal="center"/>
      <protection hidden="1"/>
    </xf>
    <xf numFmtId="0" fontId="2" fillId="3" borderId="3" xfId="2" applyFill="1" applyBorder="1" applyProtection="1">
      <protection hidden="1"/>
    </xf>
    <xf numFmtId="0" fontId="2" fillId="3" borderId="15" xfId="2" applyFill="1" applyBorder="1" applyAlignment="1" applyProtection="1">
      <alignment horizontal="center"/>
      <protection hidden="1"/>
    </xf>
    <xf numFmtId="0" fontId="2" fillId="3" borderId="8" xfId="2" applyFill="1" applyBorder="1" applyAlignment="1" applyProtection="1">
      <alignment horizontal="center"/>
      <protection hidden="1"/>
    </xf>
    <xf numFmtId="0" fontId="2" fillId="3" borderId="0" xfId="2" applyFill="1" applyBorder="1" applyProtection="1">
      <protection hidden="1"/>
    </xf>
    <xf numFmtId="9" fontId="2" fillId="3" borderId="12" xfId="2" applyNumberFormat="1" applyFill="1" applyBorder="1" applyAlignment="1" applyProtection="1">
      <alignment horizontal="center"/>
      <protection hidden="1"/>
    </xf>
    <xf numFmtId="9" fontId="2" fillId="3" borderId="9" xfId="2" applyNumberFormat="1" applyFill="1" applyBorder="1" applyAlignment="1" applyProtection="1">
      <alignment horizontal="center"/>
      <protection hidden="1"/>
    </xf>
    <xf numFmtId="0" fontId="2" fillId="3" borderId="10" xfId="2" applyFill="1" applyBorder="1" applyProtection="1">
      <protection hidden="1"/>
    </xf>
    <xf numFmtId="9" fontId="2" fillId="3" borderId="13" xfId="2" applyNumberFormat="1" applyFill="1" applyBorder="1" applyAlignment="1" applyProtection="1">
      <alignment horizontal="center"/>
      <protection hidden="1"/>
    </xf>
    <xf numFmtId="0" fontId="3" fillId="3" borderId="11" xfId="2" applyFont="1" applyFill="1" applyBorder="1" applyProtection="1">
      <protection hidden="1"/>
    </xf>
    <xf numFmtId="9" fontId="3" fillId="3" borderId="14" xfId="2" applyNumberFormat="1" applyFont="1" applyFill="1" applyBorder="1" applyAlignment="1" applyProtection="1">
      <alignment horizontal="center"/>
      <protection hidden="1"/>
    </xf>
    <xf numFmtId="9" fontId="3" fillId="3" borderId="16" xfId="2" applyNumberFormat="1" applyFont="1" applyFill="1" applyBorder="1" applyAlignment="1" applyProtection="1">
      <alignment horizontal="center"/>
      <protection hidden="1"/>
    </xf>
    <xf numFmtId="0" fontId="2" fillId="3" borderId="0" xfId="2" applyFill="1" applyBorder="1" applyAlignment="1" applyProtection="1">
      <protection hidden="1"/>
    </xf>
    <xf numFmtId="0" fontId="2" fillId="3" borderId="6" xfId="2" applyFill="1" applyBorder="1" applyProtection="1">
      <protection hidden="1"/>
    </xf>
    <xf numFmtId="9" fontId="2" fillId="3" borderId="6" xfId="2" applyNumberFormat="1" applyFill="1" applyBorder="1" applyAlignment="1" applyProtection="1">
      <alignment horizontal="center"/>
      <protection hidden="1"/>
    </xf>
    <xf numFmtId="9" fontId="2" fillId="3" borderId="7" xfId="2" applyNumberFormat="1" applyFill="1" applyBorder="1" applyAlignment="1" applyProtection="1">
      <alignment horizontal="center"/>
      <protection hidden="1"/>
    </xf>
    <xf numFmtId="9" fontId="13" fillId="7" borderId="0" xfId="1" applyFont="1" applyFill="1" applyProtection="1">
      <protection hidden="1"/>
    </xf>
    <xf numFmtId="3" fontId="13" fillId="7" borderId="0" xfId="0" applyNumberFormat="1" applyFont="1" applyFill="1" applyProtection="1">
      <protection hidden="1"/>
    </xf>
    <xf numFmtId="0" fontId="13" fillId="7" borderId="0" xfId="0" applyFont="1" applyFill="1" applyProtection="1">
      <protection locked="0" hidden="1"/>
    </xf>
    <xf numFmtId="0" fontId="16" fillId="0" borderId="0" xfId="0" applyFont="1" applyBorder="1"/>
    <xf numFmtId="0" fontId="13" fillId="7" borderId="0" xfId="0" applyFont="1" applyFill="1" applyBorder="1" applyProtection="1">
      <protection locked="0" hidden="1"/>
    </xf>
    <xf numFmtId="0" fontId="12" fillId="7" borderId="0" xfId="0" applyFont="1" applyFill="1" applyAlignment="1">
      <alignment horizontal="left" vertical="top"/>
    </xf>
    <xf numFmtId="0" fontId="1" fillId="7" borderId="0" xfId="0" applyFont="1" applyFill="1" applyAlignment="1">
      <alignment horizontal="left" vertical="top"/>
    </xf>
    <xf numFmtId="0" fontId="1" fillId="7" borderId="0" xfId="0" applyFont="1" applyFill="1" applyAlignment="1">
      <alignment horizontal="left" vertical="top" wrapText="1"/>
    </xf>
    <xf numFmtId="0" fontId="10" fillId="7" borderId="0" xfId="0" applyFont="1" applyFill="1"/>
    <xf numFmtId="0" fontId="1" fillId="7" borderId="0" xfId="0" applyFont="1" applyFill="1"/>
    <xf numFmtId="0" fontId="1" fillId="7" borderId="0" xfId="0" applyFont="1" applyFill="1" applyAlignment="1">
      <alignment horizontal="left" vertical="center" wrapText="1"/>
    </xf>
    <xf numFmtId="0" fontId="15" fillId="7" borderId="0" xfId="2" applyFont="1" applyFill="1" applyBorder="1" applyProtection="1">
      <protection hidden="1"/>
    </xf>
    <xf numFmtId="164" fontId="13" fillId="7" borderId="0" xfId="0" applyNumberFormat="1" applyFont="1" applyFill="1" applyProtection="1">
      <protection hidden="1"/>
    </xf>
    <xf numFmtId="164" fontId="13" fillId="7" borderId="0" xfId="0" applyNumberFormat="1" applyFont="1" applyFill="1" applyBorder="1" applyProtection="1">
      <protection hidden="1"/>
    </xf>
    <xf numFmtId="1" fontId="13" fillId="7" borderId="0" xfId="0" applyNumberFormat="1" applyFont="1" applyFill="1" applyBorder="1" applyAlignment="1" applyProtection="1">
      <alignment horizontal="center" vertical="center"/>
      <protection locked="0" hidden="1"/>
    </xf>
    <xf numFmtId="0" fontId="17" fillId="7" borderId="0" xfId="0" applyFont="1" applyFill="1" applyProtection="1">
      <protection hidden="1"/>
    </xf>
    <xf numFmtId="0" fontId="13" fillId="7" borderId="0" xfId="0" applyFont="1" applyFill="1" applyProtection="1">
      <protection hidden="1"/>
    </xf>
    <xf numFmtId="165" fontId="13" fillId="7" borderId="0" xfId="0" applyNumberFormat="1" applyFont="1" applyFill="1" applyProtection="1">
      <protection hidden="1"/>
    </xf>
    <xf numFmtId="3" fontId="9" fillId="8" borderId="17" xfId="0" applyNumberFormat="1" applyFont="1" applyFill="1" applyBorder="1" applyAlignment="1" applyProtection="1">
      <alignment horizontal="center"/>
      <protection locked="0"/>
    </xf>
    <xf numFmtId="3" fontId="9" fillId="8" borderId="18" xfId="0" applyNumberFormat="1" applyFont="1" applyFill="1" applyBorder="1" applyAlignment="1" applyProtection="1">
      <alignment horizontal="center"/>
      <protection locked="0"/>
    </xf>
    <xf numFmtId="3" fontId="9" fillId="8" borderId="19" xfId="0" applyNumberFormat="1" applyFont="1" applyFill="1" applyBorder="1" applyAlignment="1" applyProtection="1">
      <alignment horizontal="center"/>
      <protection locked="0"/>
    </xf>
    <xf numFmtId="0" fontId="13" fillId="7" borderId="0" xfId="0" applyFont="1" applyFill="1" applyAlignment="1" applyProtection="1">
      <alignment wrapText="1"/>
      <protection hidden="1"/>
    </xf>
    <xf numFmtId="0" fontId="13" fillId="7" borderId="0" xfId="0" applyFont="1" applyFill="1" applyProtection="1">
      <protection hidden="1"/>
    </xf>
    <xf numFmtId="0" fontId="10" fillId="7" borderId="0" xfId="0" applyFont="1" applyFill="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0" fillId="6" borderId="2" xfId="0" applyFill="1" applyBorder="1" applyAlignment="1" applyProtection="1">
      <alignment horizontal="center" vertical="center"/>
      <protection hidden="1"/>
    </xf>
    <xf numFmtId="0" fontId="0" fillId="6" borderId="4" xfId="0" applyFill="1" applyBorder="1" applyAlignment="1" applyProtection="1">
      <alignment horizontal="center" vertical="center"/>
      <protection hidden="1"/>
    </xf>
    <xf numFmtId="0" fontId="0" fillId="6" borderId="5" xfId="0" applyFill="1" applyBorder="1" applyAlignment="1" applyProtection="1">
      <alignment horizontal="center" vertical="center"/>
      <protection hidden="1"/>
    </xf>
    <xf numFmtId="0" fontId="0" fillId="4" borderId="2" xfId="0" applyFill="1" applyBorder="1" applyAlignment="1" applyProtection="1">
      <alignment horizontal="center" vertical="center"/>
      <protection hidden="1"/>
    </xf>
    <xf numFmtId="0" fontId="0" fillId="4" borderId="4"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0" fillId="3" borderId="2"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0" fontId="10" fillId="7" borderId="0" xfId="0" applyFont="1" applyFill="1" applyAlignment="1" applyProtection="1">
      <alignment horizontal="left" vertical="center"/>
      <protection hidden="1"/>
    </xf>
    <xf numFmtId="0" fontId="10" fillId="7" borderId="0" xfId="0" applyFont="1" applyFill="1" applyBorder="1" applyAlignment="1" applyProtection="1">
      <alignment horizontal="left" vertical="center"/>
      <protection hidden="1"/>
    </xf>
    <xf numFmtId="0" fontId="1" fillId="7" borderId="0" xfId="0" applyFont="1" applyFill="1" applyAlignment="1">
      <alignment horizontal="justify" vertical="top" wrapText="1"/>
    </xf>
    <xf numFmtId="0" fontId="1" fillId="7" borderId="0" xfId="0" applyFont="1" applyFill="1" applyAlignment="1">
      <alignment horizontal="left" vertical="top" wrapText="1"/>
    </xf>
  </cellXfs>
  <cellStyles count="12">
    <cellStyle name="Berechnung 2" xfId="5"/>
    <cellStyle name="Euro" xfId="7"/>
    <cellStyle name="Prozent" xfId="1" builtinId="5"/>
    <cellStyle name="Prozent 2" xfId="3"/>
    <cellStyle name="Standard" xfId="0" builtinId="0"/>
    <cellStyle name="Standard 2" xfId="8"/>
    <cellStyle name="Standard 2 2" xfId="9"/>
    <cellStyle name="Standard 3" xfId="6"/>
    <cellStyle name="Standard 3 2" xfId="10"/>
    <cellStyle name="Standard 4" xfId="11"/>
    <cellStyle name="Standard 5" xfId="2"/>
    <cellStyle name="Währung 2" xfId="4"/>
  </cellStyles>
  <dxfs count="1">
    <dxf>
      <font>
        <b/>
        <i val="0"/>
        <color auto="1"/>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BD$34"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W$85"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BC$19"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BC$20" lockText="1" noThreeD="1"/>
</file>

<file path=xl/ctrlProps/ctrlProp21.xml><?xml version="1.0" encoding="utf-8"?>
<formControlPr xmlns="http://schemas.microsoft.com/office/spreadsheetml/2009/9/main" objectType="CheckBox" fmlaLink="$BC$21" lockText="1" noThreeD="1"/>
</file>

<file path=xl/ctrlProps/ctrlProp22.xml><?xml version="1.0" encoding="utf-8"?>
<formControlPr xmlns="http://schemas.microsoft.com/office/spreadsheetml/2009/9/main" objectType="CheckBox" fmlaLink="$BC$22"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BC$29" lockText="1" noThreeD="1"/>
</file>

<file path=xl/ctrlProps/ctrlProp25.xml><?xml version="1.0" encoding="utf-8"?>
<formControlPr xmlns="http://schemas.microsoft.com/office/spreadsheetml/2009/9/main" objectType="CheckBox" fmlaLink="$BC$30" lockText="1" noThreeD="1"/>
</file>

<file path=xl/ctrlProps/ctrlProp26.xml><?xml version="1.0" encoding="utf-8"?>
<formControlPr xmlns="http://schemas.microsoft.com/office/spreadsheetml/2009/9/main" objectType="CheckBox" fmlaLink="$BC$31" lockText="1" noThreeD="1"/>
</file>

<file path=xl/ctrlProps/ctrlProp27.xml><?xml version="1.0" encoding="utf-8"?>
<formControlPr xmlns="http://schemas.microsoft.com/office/spreadsheetml/2009/9/main" objectType="CheckBox" fmlaLink="$BC$32"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CheckBox" fmlaLink="$BC$39"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BC$40" lockText="1" noThreeD="1"/>
</file>

<file path=xl/ctrlProps/ctrlProp31.xml><?xml version="1.0" encoding="utf-8"?>
<formControlPr xmlns="http://schemas.microsoft.com/office/spreadsheetml/2009/9/main" objectType="CheckBox" fmlaLink="$BC$41" lockText="1" noThreeD="1"/>
</file>

<file path=xl/ctrlProps/ctrlProp32.xml><?xml version="1.0" encoding="utf-8"?>
<formControlPr xmlns="http://schemas.microsoft.com/office/spreadsheetml/2009/9/main" objectType="CheckBox" fmlaLink="$BC$42"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BC$49" lockText="1" noThreeD="1"/>
</file>

<file path=xl/ctrlProps/ctrlProp35.xml><?xml version="1.0" encoding="utf-8"?>
<formControlPr xmlns="http://schemas.microsoft.com/office/spreadsheetml/2009/9/main" objectType="CheckBox" fmlaLink="$BC$50" lockText="1" noThreeD="1"/>
</file>

<file path=xl/ctrlProps/ctrlProp36.xml><?xml version="1.0" encoding="utf-8"?>
<formControlPr xmlns="http://schemas.microsoft.com/office/spreadsheetml/2009/9/main" objectType="CheckBox" fmlaLink="$BC$51" lockText="1" noThreeD="1"/>
</file>

<file path=xl/ctrlProps/ctrlProp37.xml><?xml version="1.0" encoding="utf-8"?>
<formControlPr xmlns="http://schemas.microsoft.com/office/spreadsheetml/2009/9/main" objectType="CheckBox" fmlaLink="$BC$52"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firstButton="1" fmlaLink="$AX$78" lockText="1" noThreeD="1"/>
</file>

<file path=xl/ctrlProps/ctrlProp4.xml><?xml version="1.0" encoding="utf-8"?>
<formControlPr xmlns="http://schemas.microsoft.com/office/spreadsheetml/2009/9/main" objectType="Radio" checked="Checked" firstButton="1" fmlaLink="$BD$44"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firstButton="1" fmlaLink="$BD$24"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firstButton="1" fmlaLink="$BD$54"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31</xdr:col>
      <xdr:colOff>210478</xdr:colOff>
      <xdr:row>48</xdr:row>
      <xdr:rowOff>38210</xdr:rowOff>
    </xdr:from>
    <xdr:to>
      <xdr:col>32</xdr:col>
      <xdr:colOff>814136</xdr:colOff>
      <xdr:row>54</xdr:row>
      <xdr:rowOff>184881</xdr:rowOff>
    </xdr:to>
    <xdr:pic>
      <xdr:nvPicPr>
        <xdr:cNvPr id="2" name="Grafik 1"/>
        <xdr:cNvPicPr>
          <a:picLocks/>
        </xdr:cNvPicPr>
      </xdr:nvPicPr>
      <xdr:blipFill>
        <a:blip xmlns:r="http://schemas.openxmlformats.org/officeDocument/2006/relationships" r:embed="rId1"/>
        <a:stretch>
          <a:fillRect/>
        </a:stretch>
      </xdr:blipFill>
      <xdr:spPr>
        <a:xfrm>
          <a:off x="6485072" y="8658335"/>
          <a:ext cx="1437095" cy="1349203"/>
        </a:xfrm>
        <a:prstGeom prst="rect">
          <a:avLst/>
        </a:prstGeom>
      </xdr:spPr>
    </xdr:pic>
    <xdr:clientData/>
  </xdr:twoCellAnchor>
  <xdr:twoCellAnchor editAs="oneCell">
    <xdr:from>
      <xdr:col>31</xdr:col>
      <xdr:colOff>209549</xdr:colOff>
      <xdr:row>38</xdr:row>
      <xdr:rowOff>9518</xdr:rowOff>
    </xdr:from>
    <xdr:to>
      <xdr:col>32</xdr:col>
      <xdr:colOff>813207</xdr:colOff>
      <xdr:row>44</xdr:row>
      <xdr:rowOff>155957</xdr:rowOff>
    </xdr:to>
    <xdr:pic>
      <xdr:nvPicPr>
        <xdr:cNvPr id="3" name="Grafik 2"/>
        <xdr:cNvPicPr>
          <a:picLocks/>
        </xdr:cNvPicPr>
      </xdr:nvPicPr>
      <xdr:blipFill>
        <a:blip xmlns:r="http://schemas.openxmlformats.org/officeDocument/2006/relationships" r:embed="rId2"/>
        <a:stretch>
          <a:fillRect/>
        </a:stretch>
      </xdr:blipFill>
      <xdr:spPr>
        <a:xfrm>
          <a:off x="6484143" y="6641299"/>
          <a:ext cx="1437095" cy="1348969"/>
        </a:xfrm>
        <a:prstGeom prst="rect">
          <a:avLst/>
        </a:prstGeom>
      </xdr:spPr>
    </xdr:pic>
    <xdr:clientData/>
  </xdr:twoCellAnchor>
  <xdr:twoCellAnchor editAs="oneCell">
    <xdr:from>
      <xdr:col>31</xdr:col>
      <xdr:colOff>223024</xdr:colOff>
      <xdr:row>18</xdr:row>
      <xdr:rowOff>30077</xdr:rowOff>
    </xdr:from>
    <xdr:to>
      <xdr:col>32</xdr:col>
      <xdr:colOff>826682</xdr:colOff>
      <xdr:row>24</xdr:row>
      <xdr:rowOff>185055</xdr:rowOff>
    </xdr:to>
    <xdr:pic>
      <xdr:nvPicPr>
        <xdr:cNvPr id="5" name="Grafik 4"/>
        <xdr:cNvPicPr>
          <a:picLocks/>
        </xdr:cNvPicPr>
      </xdr:nvPicPr>
      <xdr:blipFill>
        <a:blip xmlns:r="http://schemas.openxmlformats.org/officeDocument/2006/relationships" r:embed="rId3"/>
        <a:stretch>
          <a:fillRect/>
        </a:stretch>
      </xdr:blipFill>
      <xdr:spPr>
        <a:xfrm>
          <a:off x="6497618" y="2625640"/>
          <a:ext cx="1437095" cy="1345603"/>
        </a:xfrm>
        <a:prstGeom prst="rect">
          <a:avLst/>
        </a:prstGeom>
      </xdr:spPr>
    </xdr:pic>
    <xdr:clientData/>
  </xdr:twoCellAnchor>
  <xdr:twoCellAnchor editAs="oneCell">
    <xdr:from>
      <xdr:col>31</xdr:col>
      <xdr:colOff>215127</xdr:colOff>
      <xdr:row>27</xdr:row>
      <xdr:rowOff>184630</xdr:rowOff>
    </xdr:from>
    <xdr:to>
      <xdr:col>32</xdr:col>
      <xdr:colOff>818785</xdr:colOff>
      <xdr:row>34</xdr:row>
      <xdr:rowOff>140570</xdr:rowOff>
    </xdr:to>
    <xdr:pic>
      <xdr:nvPicPr>
        <xdr:cNvPr id="6" name="Grafik 5"/>
        <xdr:cNvPicPr>
          <a:picLocks/>
        </xdr:cNvPicPr>
      </xdr:nvPicPr>
      <xdr:blipFill>
        <a:blip xmlns:r="http://schemas.openxmlformats.org/officeDocument/2006/relationships" r:embed="rId4"/>
        <a:stretch>
          <a:fillRect/>
        </a:stretch>
      </xdr:blipFill>
      <xdr:spPr>
        <a:xfrm>
          <a:off x="6489721" y="4637568"/>
          <a:ext cx="1437095" cy="13489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28575</xdr:colOff>
          <xdr:row>28</xdr:row>
          <xdr:rowOff>85725</xdr:rowOff>
        </xdr:from>
        <xdr:to>
          <xdr:col>14</xdr:col>
          <xdr:colOff>95250</xdr:colOff>
          <xdr:row>30</xdr:row>
          <xdr:rowOff>57150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120 m²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95250</xdr:rowOff>
        </xdr:from>
        <xdr:to>
          <xdr:col>14</xdr:col>
          <xdr:colOff>85725</xdr:colOff>
          <xdr:row>32</xdr:row>
          <xdr:rowOff>57150</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180 m²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104775</xdr:rowOff>
        </xdr:from>
        <xdr:to>
          <xdr:col>14</xdr:col>
          <xdr:colOff>85725</xdr:colOff>
          <xdr:row>34</xdr:row>
          <xdr:rowOff>47625</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260 m²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76200</xdr:rowOff>
        </xdr:from>
        <xdr:to>
          <xdr:col>14</xdr:col>
          <xdr:colOff>85725</xdr:colOff>
          <xdr:row>40</xdr:row>
          <xdr:rowOff>47625</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85 m²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95250</xdr:rowOff>
        </xdr:from>
        <xdr:to>
          <xdr:col>14</xdr:col>
          <xdr:colOff>85725</xdr:colOff>
          <xdr:row>42</xdr:row>
          <xdr:rowOff>57150</xdr:rowOff>
        </xdr:to>
        <xdr:sp macro="" textlink="">
          <xdr:nvSpPr>
            <xdr:cNvPr id="1035" name="Option Button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130 m²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104775</xdr:rowOff>
        </xdr:from>
        <xdr:to>
          <xdr:col>14</xdr:col>
          <xdr:colOff>76200</xdr:colOff>
          <xdr:row>44</xdr:row>
          <xdr:rowOff>47625</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195 m²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9525</xdr:rowOff>
        </xdr:from>
        <xdr:to>
          <xdr:col>15</xdr:col>
          <xdr:colOff>95250</xdr:colOff>
          <xdr:row>54</xdr:row>
          <xdr:rowOff>85725</xdr:rowOff>
        </xdr:to>
        <xdr:sp macro="" textlink="">
          <xdr:nvSpPr>
            <xdr:cNvPr id="1043" name="Group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9525</xdr:rowOff>
        </xdr:from>
        <xdr:to>
          <xdr:col>15</xdr:col>
          <xdr:colOff>104775</xdr:colOff>
          <xdr:row>44</xdr:row>
          <xdr:rowOff>85725</xdr:rowOff>
        </xdr:to>
        <xdr:sp macro="" textlink="">
          <xdr:nvSpPr>
            <xdr:cNvPr id="1045" name="Group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28575</xdr:rowOff>
        </xdr:from>
        <xdr:to>
          <xdr:col>15</xdr:col>
          <xdr:colOff>95250</xdr:colOff>
          <xdr:row>34</xdr:row>
          <xdr:rowOff>104775</xdr:rowOff>
        </xdr:to>
        <xdr:sp macro="" textlink="">
          <xdr:nvSpPr>
            <xdr:cNvPr id="1046" name="Group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15</xdr:col>
          <xdr:colOff>104775</xdr:colOff>
          <xdr:row>24</xdr:row>
          <xdr:rowOff>180975</xdr:rowOff>
        </xdr:to>
        <xdr:sp macro="" textlink="">
          <xdr:nvSpPr>
            <xdr:cNvPr id="1048" name="Group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15</xdr:row>
          <xdr:rowOff>0</xdr:rowOff>
        </xdr:from>
        <xdr:to>
          <xdr:col>45</xdr:col>
          <xdr:colOff>809625</xdr:colOff>
          <xdr:row>16</xdr:row>
          <xdr:rowOff>133350</xdr:rowOff>
        </xdr:to>
        <xdr:sp macro="" textlink="">
          <xdr:nvSpPr>
            <xdr:cNvPr id="1049" name="Group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295275</xdr:colOff>
          <xdr:row>15</xdr:row>
          <xdr:rowOff>95250</xdr:rowOff>
        </xdr:from>
        <xdr:to>
          <xdr:col>35</xdr:col>
          <xdr:colOff>552450</xdr:colOff>
          <xdr:row>16</xdr:row>
          <xdr:rowOff>95250</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285750</xdr:colOff>
          <xdr:row>15</xdr:row>
          <xdr:rowOff>76200</xdr:rowOff>
        </xdr:from>
        <xdr:to>
          <xdr:col>37</xdr:col>
          <xdr:colOff>504825</xdr:colOff>
          <xdr:row>16</xdr:row>
          <xdr:rowOff>95250</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323850</xdr:colOff>
          <xdr:row>15</xdr:row>
          <xdr:rowOff>57150</xdr:rowOff>
        </xdr:from>
        <xdr:to>
          <xdr:col>39</xdr:col>
          <xdr:colOff>619125</xdr:colOff>
          <xdr:row>16</xdr:row>
          <xdr:rowOff>114300</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314325</xdr:colOff>
          <xdr:row>15</xdr:row>
          <xdr:rowOff>85725</xdr:rowOff>
        </xdr:from>
        <xdr:to>
          <xdr:col>41</xdr:col>
          <xdr:colOff>552450</xdr:colOff>
          <xdr:row>16</xdr:row>
          <xdr:rowOff>114300</xdr:rowOff>
        </xdr:to>
        <xdr:sp macro="" textlink="">
          <xdr:nvSpPr>
            <xdr:cNvPr id="1053" name="Option Button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295275</xdr:colOff>
          <xdr:row>15</xdr:row>
          <xdr:rowOff>76200</xdr:rowOff>
        </xdr:from>
        <xdr:to>
          <xdr:col>43</xdr:col>
          <xdr:colOff>571500</xdr:colOff>
          <xdr:row>16</xdr:row>
          <xdr:rowOff>114300</xdr:rowOff>
        </xdr:to>
        <xdr:sp macro="" textlink="">
          <xdr:nvSpPr>
            <xdr:cNvPr id="1054" name="Option Butto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304800</xdr:colOff>
          <xdr:row>15</xdr:row>
          <xdr:rowOff>85725</xdr:rowOff>
        </xdr:from>
        <xdr:to>
          <xdr:col>45</xdr:col>
          <xdr:colOff>561975</xdr:colOff>
          <xdr:row>16</xdr:row>
          <xdr:rowOff>114300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18</xdr:row>
          <xdr:rowOff>19050</xdr:rowOff>
        </xdr:from>
        <xdr:to>
          <xdr:col>27</xdr:col>
          <xdr:colOff>123825</xdr:colOff>
          <xdr:row>24</xdr:row>
          <xdr:rowOff>180975</xdr:rowOff>
        </xdr:to>
        <xdr:sp macro="" textlink="">
          <xdr:nvSpPr>
            <xdr:cNvPr id="1073" name="Group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85725</xdr:rowOff>
        </xdr:from>
        <xdr:to>
          <xdr:col>26</xdr:col>
          <xdr:colOff>123825</xdr:colOff>
          <xdr:row>19</xdr:row>
          <xdr:rowOff>152400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Dach + Oberste Geschoßdecke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xdr:row>
          <xdr:rowOff>0</xdr:rowOff>
        </xdr:from>
        <xdr:to>
          <xdr:col>26</xdr:col>
          <xdr:colOff>114300</xdr:colOff>
          <xdr:row>21</xdr:row>
          <xdr:rowOff>66675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Außenwand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95250</xdr:rowOff>
        </xdr:from>
        <xdr:to>
          <xdr:col>26</xdr:col>
          <xdr:colOff>123825</xdr:colOff>
          <xdr:row>22</xdr:row>
          <xdr:rowOff>152400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Fenster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xdr:row>
          <xdr:rowOff>161925</xdr:rowOff>
        </xdr:from>
        <xdr:to>
          <xdr:col>26</xdr:col>
          <xdr:colOff>123825</xdr:colOff>
          <xdr:row>24</xdr:row>
          <xdr:rowOff>9525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Kellerdecke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9525</xdr:rowOff>
        </xdr:from>
        <xdr:to>
          <xdr:col>27</xdr:col>
          <xdr:colOff>133350</xdr:colOff>
          <xdr:row>34</xdr:row>
          <xdr:rowOff>114300</xdr:rowOff>
        </xdr:to>
        <xdr:sp macro="" textlink="">
          <xdr:nvSpPr>
            <xdr:cNvPr id="1078" name="Group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28</xdr:row>
          <xdr:rowOff>76200</xdr:rowOff>
        </xdr:from>
        <xdr:to>
          <xdr:col>26</xdr:col>
          <xdr:colOff>133350</xdr:colOff>
          <xdr:row>29</xdr:row>
          <xdr:rowOff>142875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Dach + Oberste Geschoßdecke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180975</xdr:rowOff>
        </xdr:from>
        <xdr:to>
          <xdr:col>26</xdr:col>
          <xdr:colOff>123825</xdr:colOff>
          <xdr:row>31</xdr:row>
          <xdr:rowOff>47625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Außenwand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66675</xdr:rowOff>
        </xdr:from>
        <xdr:to>
          <xdr:col>26</xdr:col>
          <xdr:colOff>133350</xdr:colOff>
          <xdr:row>32</xdr:row>
          <xdr:rowOff>123825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Fenster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32</xdr:row>
          <xdr:rowOff>123825</xdr:rowOff>
        </xdr:from>
        <xdr:to>
          <xdr:col>26</xdr:col>
          <xdr:colOff>133350</xdr:colOff>
          <xdr:row>33</xdr:row>
          <xdr:rowOff>171450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Kellerdecke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38</xdr:row>
          <xdr:rowOff>9525</xdr:rowOff>
        </xdr:from>
        <xdr:to>
          <xdr:col>27</xdr:col>
          <xdr:colOff>133350</xdr:colOff>
          <xdr:row>44</xdr:row>
          <xdr:rowOff>114300</xdr:rowOff>
        </xdr:to>
        <xdr:sp macro="" textlink="">
          <xdr:nvSpPr>
            <xdr:cNvPr id="1083" name="Group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38</xdr:row>
          <xdr:rowOff>76200</xdr:rowOff>
        </xdr:from>
        <xdr:to>
          <xdr:col>26</xdr:col>
          <xdr:colOff>133350</xdr:colOff>
          <xdr:row>39</xdr:row>
          <xdr:rowOff>142875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Dach + Oberste Geschoßdecke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39</xdr:row>
          <xdr:rowOff>180975</xdr:rowOff>
        </xdr:from>
        <xdr:to>
          <xdr:col>26</xdr:col>
          <xdr:colOff>123825</xdr:colOff>
          <xdr:row>41</xdr:row>
          <xdr:rowOff>47625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Außenwand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41</xdr:row>
          <xdr:rowOff>66675</xdr:rowOff>
        </xdr:from>
        <xdr:to>
          <xdr:col>26</xdr:col>
          <xdr:colOff>133350</xdr:colOff>
          <xdr:row>42</xdr:row>
          <xdr:rowOff>123825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Fenster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42</xdr:row>
          <xdr:rowOff>123825</xdr:rowOff>
        </xdr:from>
        <xdr:to>
          <xdr:col>26</xdr:col>
          <xdr:colOff>133350</xdr:colOff>
          <xdr:row>43</xdr:row>
          <xdr:rowOff>171450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Kellerdecke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48</xdr:row>
          <xdr:rowOff>9525</xdr:rowOff>
        </xdr:from>
        <xdr:to>
          <xdr:col>27</xdr:col>
          <xdr:colOff>133350</xdr:colOff>
          <xdr:row>54</xdr:row>
          <xdr:rowOff>114300</xdr:rowOff>
        </xdr:to>
        <xdr:sp macro="" textlink="">
          <xdr:nvSpPr>
            <xdr:cNvPr id="1088" name="Group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48</xdr:row>
          <xdr:rowOff>76200</xdr:rowOff>
        </xdr:from>
        <xdr:to>
          <xdr:col>26</xdr:col>
          <xdr:colOff>133350</xdr:colOff>
          <xdr:row>49</xdr:row>
          <xdr:rowOff>142875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Dach + Oberste Geschoßdecke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49</xdr:row>
          <xdr:rowOff>180975</xdr:rowOff>
        </xdr:from>
        <xdr:to>
          <xdr:col>26</xdr:col>
          <xdr:colOff>123825</xdr:colOff>
          <xdr:row>51</xdr:row>
          <xdr:rowOff>47625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Außenwand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51</xdr:row>
          <xdr:rowOff>66675</xdr:rowOff>
        </xdr:from>
        <xdr:to>
          <xdr:col>26</xdr:col>
          <xdr:colOff>133350</xdr:colOff>
          <xdr:row>52</xdr:row>
          <xdr:rowOff>123825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Fenster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52</xdr:row>
          <xdr:rowOff>123825</xdr:rowOff>
        </xdr:from>
        <xdr:to>
          <xdr:col>26</xdr:col>
          <xdr:colOff>133350</xdr:colOff>
          <xdr:row>53</xdr:row>
          <xdr:rowOff>171450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Kellerdecke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76200</xdr:rowOff>
        </xdr:from>
        <xdr:to>
          <xdr:col>29</xdr:col>
          <xdr:colOff>180975</xdr:colOff>
          <xdr:row>56</xdr:row>
          <xdr:rowOff>104775</xdr:rowOff>
        </xdr:to>
        <xdr:sp macro="" textlink="">
          <xdr:nvSpPr>
            <xdr:cNvPr id="1099" name="Group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142875</xdr:rowOff>
        </xdr:from>
        <xdr:to>
          <xdr:col>5</xdr:col>
          <xdr:colOff>161925</xdr:colOff>
          <xdr:row>18</xdr:row>
          <xdr:rowOff>47625</xdr:rowOff>
        </xdr:to>
        <xdr:sp macro="" textlink="">
          <xdr:nvSpPr>
            <xdr:cNvPr id="1100" name="Option Button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180975</xdr:rowOff>
        </xdr:from>
        <xdr:to>
          <xdr:col>5</xdr:col>
          <xdr:colOff>142875</xdr:colOff>
          <xdr:row>28</xdr:row>
          <xdr:rowOff>57150</xdr:rowOff>
        </xdr:to>
        <xdr:sp macro="" textlink="">
          <xdr:nvSpPr>
            <xdr:cNvPr id="1101" name="Option Button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35</xdr:row>
          <xdr:rowOff>104775</xdr:rowOff>
        </xdr:from>
        <xdr:to>
          <xdr:col>5</xdr:col>
          <xdr:colOff>152400</xdr:colOff>
          <xdr:row>38</xdr:row>
          <xdr:rowOff>123825</xdr:rowOff>
        </xdr:to>
        <xdr:sp macro="" textlink="">
          <xdr:nvSpPr>
            <xdr:cNvPr id="1102" name="Option Button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161925</xdr:rowOff>
        </xdr:from>
        <xdr:to>
          <xdr:col>5</xdr:col>
          <xdr:colOff>142875</xdr:colOff>
          <xdr:row>48</xdr:row>
          <xdr:rowOff>76200</xdr:rowOff>
        </xdr:to>
        <xdr:sp macro="" textlink="">
          <xdr:nvSpPr>
            <xdr:cNvPr id="1103" name="Option Button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85725</xdr:rowOff>
        </xdr:from>
        <xdr:to>
          <xdr:col>14</xdr:col>
          <xdr:colOff>95250</xdr:colOff>
          <xdr:row>20</xdr:row>
          <xdr:rowOff>66675</xdr:rowOff>
        </xdr:to>
        <xdr:sp macro="" textlink="">
          <xdr:nvSpPr>
            <xdr:cNvPr id="1219" name="Option Button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95 m²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104775</xdr:rowOff>
        </xdr:from>
        <xdr:to>
          <xdr:col>14</xdr:col>
          <xdr:colOff>85725</xdr:colOff>
          <xdr:row>22</xdr:row>
          <xdr:rowOff>66675</xdr:rowOff>
        </xdr:to>
        <xdr:sp macro="" textlink="">
          <xdr:nvSpPr>
            <xdr:cNvPr id="1220" name="Option Button 196" hidden="1">
              <a:extLst>
                <a:ext uri="{63B3BB69-23CF-44E3-9099-C40C66FF867C}">
                  <a14:compatExt spid="_x0000_s1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150 m²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47625</xdr:rowOff>
        </xdr:from>
        <xdr:to>
          <xdr:col>14</xdr:col>
          <xdr:colOff>85725</xdr:colOff>
          <xdr:row>23</xdr:row>
          <xdr:rowOff>190500</xdr:rowOff>
        </xdr:to>
        <xdr:sp macro="" textlink="">
          <xdr:nvSpPr>
            <xdr:cNvPr id="1221" name="Option Button 197" hidden="1">
              <a:extLst>
                <a:ext uri="{63B3BB69-23CF-44E3-9099-C40C66FF867C}">
                  <a14:compatExt spid="_x0000_s1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230 m²</a:t>
              </a:r>
            </a:p>
          </xdr:txBody>
        </xdr:sp>
        <xdr:clientData/>
      </xdr:twoCellAnchor>
    </mc:Choice>
    <mc:Fallback/>
  </mc:AlternateContent>
  <xdr:twoCellAnchor editAs="oneCell">
    <xdr:from>
      <xdr:col>48</xdr:col>
      <xdr:colOff>609803</xdr:colOff>
      <xdr:row>0</xdr:row>
      <xdr:rowOff>95249</xdr:rowOff>
    </xdr:from>
    <xdr:to>
      <xdr:col>50</xdr:col>
      <xdr:colOff>995093</xdr:colOff>
      <xdr:row>6</xdr:row>
      <xdr:rowOff>11905</xdr:rowOff>
    </xdr:to>
    <xdr:pic>
      <xdr:nvPicPr>
        <xdr:cNvPr id="4" name="Grafik 3"/>
        <xdr:cNvPicPr>
          <a:picLocks noChangeAspect="1"/>
        </xdr:cNvPicPr>
      </xdr:nvPicPr>
      <xdr:blipFill>
        <a:blip xmlns:r="http://schemas.openxmlformats.org/officeDocument/2006/relationships" r:embed="rId5"/>
        <a:stretch>
          <a:fillRect/>
        </a:stretch>
      </xdr:blipFill>
      <xdr:spPr>
        <a:xfrm>
          <a:off x="19064491" y="95249"/>
          <a:ext cx="2671290" cy="10120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9525</xdr:colOff>
          <xdr:row>48</xdr:row>
          <xdr:rowOff>104775</xdr:rowOff>
        </xdr:from>
        <xdr:to>
          <xdr:col>14</xdr:col>
          <xdr:colOff>95250</xdr:colOff>
          <xdr:row>50</xdr:row>
          <xdr:rowOff>19050</xdr:rowOff>
        </xdr:to>
        <xdr:sp macro="" textlink="">
          <xdr:nvSpPr>
            <xdr:cNvPr id="1231" name="Option Button 207" hidden="1">
              <a:extLst>
                <a:ext uri="{63B3BB69-23CF-44E3-9099-C40C66FF867C}">
                  <a14:compatExt spid="_x0000_s1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90 m²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104775</xdr:rowOff>
        </xdr:from>
        <xdr:to>
          <xdr:col>13</xdr:col>
          <xdr:colOff>200025</xdr:colOff>
          <xdr:row>52</xdr:row>
          <xdr:rowOff>47625</xdr:rowOff>
        </xdr:to>
        <xdr:sp macro="" textlink="">
          <xdr:nvSpPr>
            <xdr:cNvPr id="1232" name="Option Button 208" hidden="1">
              <a:extLst>
                <a:ext uri="{63B3BB69-23CF-44E3-9099-C40C66FF867C}">
                  <a14:compatExt spid="_x0000_s1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135 m²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142875</xdr:rowOff>
        </xdr:from>
        <xdr:to>
          <xdr:col>15</xdr:col>
          <xdr:colOff>38100</xdr:colOff>
          <xdr:row>53</xdr:row>
          <xdr:rowOff>190500</xdr:rowOff>
        </xdr:to>
        <xdr:sp macro="" textlink="">
          <xdr:nvSpPr>
            <xdr:cNvPr id="1233" name="Option Button 209" hidden="1">
              <a:extLst>
                <a:ext uri="{63B3BB69-23CF-44E3-9099-C40C66FF867C}">
                  <a14:compatExt spid="_x0000_s1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Wohnfläche ca. 200 m²</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585315</xdr:colOff>
      <xdr:row>5</xdr:row>
      <xdr:rowOff>107156</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671290" cy="10120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149966</xdr:colOff>
      <xdr:row>5</xdr:row>
      <xdr:rowOff>115560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671290" cy="101203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2:BW113"/>
  <sheetViews>
    <sheetView tabSelected="1" zoomScale="70" zoomScaleNormal="70" workbookViewId="0">
      <selection activeCell="D9" sqref="D9:G9"/>
    </sheetView>
  </sheetViews>
  <sheetFormatPr baseColWidth="10" defaultRowHeight="14.25" x14ac:dyDescent="0.2"/>
  <cols>
    <col min="1" max="8" width="2.625" style="3" customWidth="1"/>
    <col min="9" max="9" width="2.625" style="7" customWidth="1"/>
    <col min="10" max="31" width="2.625" style="3" customWidth="1"/>
    <col min="32" max="34" width="11" style="3"/>
    <col min="35" max="35" width="21.5" style="3" bestFit="1" customWidth="1"/>
    <col min="36" max="36" width="11" style="3"/>
    <col min="37" max="37" width="2.625" style="3" customWidth="1"/>
    <col min="38" max="38" width="11" style="3"/>
    <col min="39" max="39" width="2.625" style="3" customWidth="1"/>
    <col min="40" max="40" width="11" style="3"/>
    <col min="41" max="41" width="2.625" style="3" customWidth="1"/>
    <col min="42" max="42" width="11" style="3"/>
    <col min="43" max="43" width="2.625" style="3" customWidth="1"/>
    <col min="44" max="44" width="11" style="3"/>
    <col min="45" max="45" width="2.625" style="3" customWidth="1"/>
    <col min="46" max="46" width="11" style="3"/>
    <col min="47" max="47" width="11" style="4"/>
    <col min="48" max="48" width="15.625" style="4" bestFit="1" customWidth="1"/>
    <col min="49" max="49" width="17.125" style="4" customWidth="1"/>
    <col min="50" max="50" width="12.875" style="4" bestFit="1" customWidth="1"/>
    <col min="51" max="51" width="14.875" style="4" bestFit="1" customWidth="1"/>
    <col min="52" max="52" width="11" style="4"/>
    <col min="53" max="53" width="11" style="4" customWidth="1"/>
    <col min="54" max="58" width="11" style="114" hidden="1" customWidth="1"/>
    <col min="59" max="59" width="12.875" style="114" hidden="1" customWidth="1"/>
    <col min="60" max="65" width="11" style="114" hidden="1" customWidth="1"/>
    <col min="66" max="75" width="11" style="4"/>
    <col min="76" max="16384" width="11" style="3"/>
  </cols>
  <sheetData>
    <row r="2" spans="2:62" ht="15" x14ac:dyDescent="0.25">
      <c r="D2" s="113" t="s">
        <v>92</v>
      </c>
    </row>
    <row r="3" spans="2:62" x14ac:dyDescent="0.2">
      <c r="D3" s="3" t="s">
        <v>93</v>
      </c>
      <c r="E3" s="3" t="s">
        <v>94</v>
      </c>
    </row>
    <row r="4" spans="2:62" x14ac:dyDescent="0.2">
      <c r="D4" s="3" t="s">
        <v>95</v>
      </c>
      <c r="E4" s="3" t="s">
        <v>96</v>
      </c>
    </row>
    <row r="5" spans="2:62" x14ac:dyDescent="0.2">
      <c r="D5" s="3" t="s">
        <v>99</v>
      </c>
      <c r="E5" s="3" t="s">
        <v>97</v>
      </c>
    </row>
    <row r="6" spans="2:62" ht="15" x14ac:dyDescent="0.25">
      <c r="C6" s="4"/>
      <c r="D6" s="3" t="s">
        <v>100</v>
      </c>
      <c r="E6" s="3" t="s">
        <v>98</v>
      </c>
      <c r="I6" s="3"/>
      <c r="BG6" s="109" t="s">
        <v>7</v>
      </c>
      <c r="BH6" s="6">
        <v>80</v>
      </c>
      <c r="BI6" s="6">
        <f>+BH6*1.19</f>
        <v>95.199999999999989</v>
      </c>
      <c r="BJ6" s="114" t="s">
        <v>20</v>
      </c>
    </row>
    <row r="7" spans="2:62" ht="63" customHeight="1" x14ac:dyDescent="0.25">
      <c r="D7" s="9" t="s">
        <v>90</v>
      </c>
      <c r="I7" s="3"/>
      <c r="J7" s="7"/>
      <c r="AH7" s="119" t="s">
        <v>103</v>
      </c>
      <c r="AI7" s="120"/>
      <c r="AJ7" s="120"/>
      <c r="AK7" s="120"/>
      <c r="AL7" s="120"/>
      <c r="AM7" s="120"/>
      <c r="AN7" s="120"/>
      <c r="AO7" s="120"/>
      <c r="AP7" s="120"/>
      <c r="AQ7" s="120"/>
      <c r="AR7" s="120"/>
      <c r="AS7" s="120"/>
      <c r="AT7" s="120"/>
      <c r="BG7" s="109" t="s">
        <v>8</v>
      </c>
      <c r="BH7" s="6">
        <v>125</v>
      </c>
      <c r="BI7" s="6">
        <f t="shared" ref="BI7:BI9" si="0">+BH7*1.19</f>
        <v>148.75</v>
      </c>
      <c r="BJ7" s="114" t="s">
        <v>20</v>
      </c>
    </row>
    <row r="8" spans="2:62" ht="15" x14ac:dyDescent="0.25">
      <c r="I8" s="8"/>
      <c r="J8" s="8"/>
      <c r="BG8" s="109" t="s">
        <v>9</v>
      </c>
      <c r="BH8" s="6">
        <v>400</v>
      </c>
      <c r="BI8" s="6">
        <f t="shared" si="0"/>
        <v>476</v>
      </c>
      <c r="BJ8" s="114" t="s">
        <v>21</v>
      </c>
    </row>
    <row r="9" spans="2:62" ht="15" x14ac:dyDescent="0.25">
      <c r="D9" s="116"/>
      <c r="E9" s="117"/>
      <c r="F9" s="117"/>
      <c r="G9" s="118"/>
      <c r="I9" s="4" t="s">
        <v>48</v>
      </c>
      <c r="J9" s="7"/>
      <c r="O9" s="116"/>
      <c r="P9" s="117"/>
      <c r="Q9" s="117"/>
      <c r="R9" s="118"/>
      <c r="S9" s="7"/>
      <c r="T9" s="4" t="s">
        <v>30</v>
      </c>
      <c r="U9" s="7"/>
      <c r="BG9" s="109" t="s">
        <v>10</v>
      </c>
      <c r="BH9" s="6">
        <v>65</v>
      </c>
      <c r="BI9" s="6">
        <f t="shared" si="0"/>
        <v>77.349999999999994</v>
      </c>
      <c r="BJ9" s="114" t="s">
        <v>22</v>
      </c>
    </row>
    <row r="10" spans="2:62" x14ac:dyDescent="0.2">
      <c r="AW10" s="3"/>
      <c r="AX10" s="3"/>
      <c r="AY10" s="3"/>
      <c r="BH10" s="6"/>
      <c r="BI10" s="6"/>
    </row>
    <row r="11" spans="2:62" x14ac:dyDescent="0.2">
      <c r="D11" s="116"/>
      <c r="E11" s="117"/>
      <c r="F11" s="117"/>
      <c r="G11" s="118"/>
      <c r="I11" s="4" t="s">
        <v>31</v>
      </c>
      <c r="J11" s="7"/>
      <c r="O11" s="116"/>
      <c r="P11" s="117"/>
      <c r="Q11" s="117"/>
      <c r="R11" s="118"/>
      <c r="T11" s="4" t="s">
        <v>101</v>
      </c>
      <c r="U11" s="7"/>
      <c r="AA11" s="116"/>
      <c r="AB11" s="117"/>
      <c r="AC11" s="117"/>
      <c r="AD11" s="118"/>
      <c r="AF11" s="4" t="s">
        <v>102</v>
      </c>
      <c r="AG11" s="7"/>
      <c r="AW11" s="3"/>
      <c r="AX11" s="3"/>
      <c r="AY11" s="3"/>
      <c r="BH11" s="6"/>
      <c r="BI11" s="6"/>
    </row>
    <row r="12" spans="2:62" x14ac:dyDescent="0.2">
      <c r="I12" s="3"/>
      <c r="AW12" s="3"/>
      <c r="AX12" s="3"/>
      <c r="AY12" s="3"/>
    </row>
    <row r="13" spans="2:62" ht="15" x14ac:dyDescent="0.25">
      <c r="D13" s="9" t="s">
        <v>17</v>
      </c>
      <c r="I13" s="3"/>
      <c r="S13" s="9" t="s">
        <v>91</v>
      </c>
      <c r="AH13" s="9" t="s">
        <v>19</v>
      </c>
      <c r="AV13" s="10" t="s">
        <v>38</v>
      </c>
      <c r="AW13" s="3"/>
      <c r="AX13" s="3"/>
      <c r="AY13" s="3"/>
    </row>
    <row r="14" spans="2:62" x14ac:dyDescent="0.2">
      <c r="B14" s="7"/>
      <c r="C14" s="7"/>
      <c r="D14" s="7"/>
      <c r="E14" s="7"/>
      <c r="F14" s="7"/>
      <c r="G14" s="7"/>
      <c r="H14" s="7"/>
      <c r="J14" s="7"/>
      <c r="AW14" s="3"/>
      <c r="AX14" s="3"/>
      <c r="AY14" s="3"/>
    </row>
    <row r="15" spans="2:62" x14ac:dyDescent="0.2">
      <c r="AV15" s="11" t="s">
        <v>40</v>
      </c>
      <c r="AW15" s="11" t="s">
        <v>40</v>
      </c>
      <c r="AX15" s="11" t="s">
        <v>40</v>
      </c>
      <c r="AY15" s="12" t="s">
        <v>44</v>
      </c>
      <c r="BD15" s="114" t="s">
        <v>23</v>
      </c>
      <c r="BE15" s="114" t="s">
        <v>24</v>
      </c>
      <c r="BF15" s="114" t="s">
        <v>25</v>
      </c>
      <c r="BG15" s="114" t="s">
        <v>26</v>
      </c>
      <c r="BH15" s="114" t="s">
        <v>26</v>
      </c>
      <c r="BI15" s="114" t="s">
        <v>26</v>
      </c>
    </row>
    <row r="16" spans="2:62" x14ac:dyDescent="0.2">
      <c r="R16" s="7"/>
      <c r="S16" s="7"/>
      <c r="T16" s="7"/>
      <c r="U16" s="7"/>
      <c r="V16" s="7"/>
      <c r="W16" s="7"/>
      <c r="X16" s="7"/>
      <c r="Y16" s="7"/>
      <c r="Z16" s="7"/>
      <c r="AA16" s="7"/>
      <c r="AB16" s="7"/>
      <c r="AC16" s="7"/>
      <c r="AD16" s="7"/>
      <c r="AV16" s="11" t="s">
        <v>39</v>
      </c>
      <c r="AW16" s="11" t="s">
        <v>33</v>
      </c>
      <c r="AX16" s="11" t="s">
        <v>33</v>
      </c>
      <c r="AY16" s="11" t="s">
        <v>46</v>
      </c>
    </row>
    <row r="17" spans="4:62" ht="15" customHeight="1" thickBot="1" x14ac:dyDescent="0.25">
      <c r="G17" s="134" t="s">
        <v>37</v>
      </c>
      <c r="H17" s="134"/>
      <c r="I17" s="134"/>
      <c r="J17" s="134"/>
      <c r="K17" s="134"/>
      <c r="L17" s="134"/>
      <c r="M17" s="134"/>
      <c r="N17" s="134"/>
      <c r="O17" s="134"/>
      <c r="P17" s="134"/>
      <c r="R17" s="7"/>
      <c r="S17" s="7"/>
      <c r="T17" s="7"/>
      <c r="U17" s="7"/>
      <c r="V17" s="7"/>
      <c r="W17" s="7"/>
      <c r="X17" s="7"/>
      <c r="Y17" s="7"/>
      <c r="Z17" s="7"/>
      <c r="AA17" s="7"/>
      <c r="AB17" s="7"/>
      <c r="AC17" s="7"/>
      <c r="AD17" s="7"/>
      <c r="AV17" s="12" t="s">
        <v>41</v>
      </c>
      <c r="AW17" s="12" t="s">
        <v>43</v>
      </c>
      <c r="AX17" s="12" t="s">
        <v>42</v>
      </c>
      <c r="AY17" s="11" t="s">
        <v>45</v>
      </c>
    </row>
    <row r="18" spans="4:62" ht="15.75" customHeight="1" x14ac:dyDescent="0.25">
      <c r="G18" s="134"/>
      <c r="H18" s="134"/>
      <c r="I18" s="134"/>
      <c r="J18" s="134"/>
      <c r="K18" s="134"/>
      <c r="L18" s="134"/>
      <c r="M18" s="134"/>
      <c r="N18" s="134"/>
      <c r="O18" s="134"/>
      <c r="P18" s="134"/>
      <c r="R18" s="7"/>
      <c r="S18" s="7"/>
      <c r="T18" s="7"/>
      <c r="U18" s="7"/>
      <c r="V18" s="7"/>
      <c r="W18" s="7"/>
      <c r="X18" s="7"/>
      <c r="Y18" s="7"/>
      <c r="Z18" s="7"/>
      <c r="AA18" s="7"/>
      <c r="AB18" s="7"/>
      <c r="AC18" s="7"/>
      <c r="AD18" s="7"/>
      <c r="AH18" s="122" t="s">
        <v>12</v>
      </c>
      <c r="AI18" s="13"/>
      <c r="AJ18" s="14" t="s">
        <v>0</v>
      </c>
      <c r="AK18" s="14"/>
      <c r="AL18" s="14" t="s">
        <v>1</v>
      </c>
      <c r="AM18" s="14"/>
      <c r="AN18" s="14" t="s">
        <v>2</v>
      </c>
      <c r="AO18" s="14"/>
      <c r="AP18" s="14" t="s">
        <v>3</v>
      </c>
      <c r="AQ18" s="14"/>
      <c r="AR18" s="14" t="s">
        <v>4</v>
      </c>
      <c r="AS18" s="14"/>
      <c r="AT18" s="15" t="s">
        <v>5</v>
      </c>
      <c r="AV18" s="16"/>
      <c r="AW18" s="17"/>
      <c r="AX18" s="11"/>
      <c r="AY18" s="17"/>
      <c r="BG18" s="6"/>
      <c r="BH18" s="6"/>
      <c r="BI18" s="6"/>
      <c r="BJ18" s="6"/>
    </row>
    <row r="19" spans="4:62" ht="15" x14ac:dyDescent="0.25">
      <c r="R19" s="7"/>
      <c r="S19" s="7"/>
      <c r="T19" s="7"/>
      <c r="U19" s="7"/>
      <c r="V19" s="7"/>
      <c r="W19" s="7"/>
      <c r="X19" s="7"/>
      <c r="Y19" s="7"/>
      <c r="Z19" s="7"/>
      <c r="AA19" s="7"/>
      <c r="AB19" s="7"/>
      <c r="AC19" s="7"/>
      <c r="AD19" s="8"/>
      <c r="AH19" s="123"/>
      <c r="AI19" s="18" t="s">
        <v>7</v>
      </c>
      <c r="AJ19" s="19" t="str">
        <f>+IF(AND($BC19,$AW$85=1,$AX$78=1),AJ73,"")</f>
        <v/>
      </c>
      <c r="AK19" s="19"/>
      <c r="AL19" s="19" t="str">
        <f>+IF(AND($BC19,$AW$85=2,$AX$78=1),AL73,"")</f>
        <v/>
      </c>
      <c r="AM19" s="19"/>
      <c r="AN19" s="19" t="str">
        <f>+IF(AND($BC19,$AW$85=3,$AX$78=1),AN73,"")</f>
        <v/>
      </c>
      <c r="AO19" s="19"/>
      <c r="AP19" s="19" t="str">
        <f>+IF(AND($BC19,$AW$85=4,$AX$78=1),AP73,"")</f>
        <v/>
      </c>
      <c r="AQ19" s="19"/>
      <c r="AR19" s="19" t="str">
        <f>+IF(AND($BC19,$AW$85=5,$AX$78=1),AR73,"")</f>
        <v/>
      </c>
      <c r="AS19" s="19"/>
      <c r="AT19" s="20" t="str">
        <f>+IF(AND($BC19,$AW$85=6,$AX$78=1),AT73,"")</f>
        <v/>
      </c>
      <c r="AV19" s="21" t="str">
        <f>+IF(AND($AX$78=1,$BD$24=1),BD19,IF(AND($AX$78=1,$BD$24=2),BE19,IF(AND($AX$78=1,$BD$24=3),BF19,"")))</f>
        <v/>
      </c>
      <c r="AW19" s="22"/>
      <c r="AX19" s="23"/>
      <c r="AY19" s="22"/>
      <c r="AZ19" s="24"/>
      <c r="BA19" s="24"/>
      <c r="BB19" s="110"/>
      <c r="BC19" s="100" t="b">
        <v>0</v>
      </c>
      <c r="BD19" s="110" t="str">
        <f>+IF(BC19,BG19*BI6,"")</f>
        <v/>
      </c>
      <c r="BE19" s="110" t="str">
        <f>+IF(BC19,BH19*BI6,"")</f>
        <v/>
      </c>
      <c r="BF19" s="110" t="str">
        <f>+IF(BC19,BI19*BI6,"")</f>
        <v/>
      </c>
      <c r="BG19" s="25">
        <v>96</v>
      </c>
      <c r="BH19" s="25">
        <v>143</v>
      </c>
      <c r="BI19" s="25">
        <v>202</v>
      </c>
      <c r="BJ19" s="6"/>
    </row>
    <row r="20" spans="4:62" ht="15" x14ac:dyDescent="0.25">
      <c r="R20" s="8"/>
      <c r="S20" s="8"/>
      <c r="T20" s="8"/>
      <c r="U20" s="8"/>
      <c r="V20" s="8"/>
      <c r="W20" s="7"/>
      <c r="X20" s="8"/>
      <c r="Y20" s="8"/>
      <c r="Z20" s="8"/>
      <c r="AA20" s="8"/>
      <c r="AB20" s="8"/>
      <c r="AC20" s="8"/>
      <c r="AD20" s="8"/>
      <c r="AE20" s="26"/>
      <c r="AH20" s="123"/>
      <c r="AI20" s="18" t="s">
        <v>8</v>
      </c>
      <c r="AJ20" s="19" t="str">
        <f>+IF(AND($BC20,$AW$85=1,$AX$78=1),AJ74,"")</f>
        <v/>
      </c>
      <c r="AK20" s="19"/>
      <c r="AL20" s="19" t="str">
        <f>+IF(AND($BC20,$AW$85=2,$AX$78=1),AL74,"")</f>
        <v/>
      </c>
      <c r="AM20" s="19"/>
      <c r="AN20" s="19" t="str">
        <f>+IF(AND($BC20,$AW$85=3,$AX$78=1),AN74,"")</f>
        <v/>
      </c>
      <c r="AO20" s="19"/>
      <c r="AP20" s="19" t="str">
        <f>+IF(AND($BC20,$AW$85=4,$AX$78=1),AP74,"")</f>
        <v/>
      </c>
      <c r="AQ20" s="19"/>
      <c r="AR20" s="19" t="str">
        <f>+IF(AND($BC20,$AW$85=5,$AX$78=1),AR74,"")</f>
        <v/>
      </c>
      <c r="AS20" s="19"/>
      <c r="AT20" s="20" t="str">
        <f>+IF(AND($BC20,$AW$85=6,$AX$78=1),AT74,"")</f>
        <v/>
      </c>
      <c r="AV20" s="21" t="str">
        <f t="shared" ref="AV20:AV22" si="1">+IF(AND($AX$78=1,$BD$24=1),BD20,IF(AND($AX$78=1,$BD$24=2),BE20,IF(AND($AX$78=1,$BD$24=3),BF20,"")))</f>
        <v/>
      </c>
      <c r="AW20" s="22"/>
      <c r="AX20" s="23"/>
      <c r="AY20" s="22"/>
      <c r="AZ20" s="24"/>
      <c r="BA20" s="24"/>
      <c r="BB20" s="110"/>
      <c r="BC20" s="100" t="b">
        <v>0</v>
      </c>
      <c r="BD20" s="110" t="str">
        <f>+IF(BC20,BG20*BI7,"")</f>
        <v/>
      </c>
      <c r="BE20" s="110" t="str">
        <f>+IF(BC20,BH20*BI7,"")</f>
        <v/>
      </c>
      <c r="BF20" s="110" t="str">
        <f>+IF(BC20,BI20*BI7,"")</f>
        <v/>
      </c>
      <c r="BG20" s="25">
        <v>112.52</v>
      </c>
      <c r="BH20" s="25">
        <v>137.02000000000001</v>
      </c>
      <c r="BI20" s="25">
        <v>159.04</v>
      </c>
      <c r="BJ20" s="6"/>
    </row>
    <row r="21" spans="4:62" ht="15" customHeight="1" x14ac:dyDescent="0.3">
      <c r="D21" s="27"/>
      <c r="R21" s="8"/>
      <c r="S21" s="8"/>
      <c r="T21" s="8"/>
      <c r="U21" s="8"/>
      <c r="V21" s="8"/>
      <c r="W21" s="7"/>
      <c r="X21" s="8"/>
      <c r="Y21" s="8"/>
      <c r="Z21" s="8"/>
      <c r="AA21" s="8"/>
      <c r="AB21" s="8"/>
      <c r="AC21" s="8"/>
      <c r="AD21" s="7"/>
      <c r="AE21" s="26"/>
      <c r="AH21" s="123"/>
      <c r="AI21" s="18" t="s">
        <v>9</v>
      </c>
      <c r="AJ21" s="19" t="str">
        <f>+IF(AND($BC21,$AW$85=1,$AX$78=1),AJ75,"")</f>
        <v/>
      </c>
      <c r="AK21" s="19"/>
      <c r="AL21" s="19" t="str">
        <f>+IF(AND($BC21,$AW$85=2,$AX$78=1),AL75,"")</f>
        <v/>
      </c>
      <c r="AM21" s="19"/>
      <c r="AN21" s="19" t="str">
        <f>+IF(AND($BC21,$AW$85=3,$AX$78=1),AN75,"")</f>
        <v/>
      </c>
      <c r="AO21" s="19"/>
      <c r="AP21" s="19" t="str">
        <f>+IF(AND($BC21,$AW$85=4,$AX$78=1),AP75,"")</f>
        <v/>
      </c>
      <c r="AQ21" s="19"/>
      <c r="AR21" s="19" t="str">
        <f>+IF(AND($BC21,$AW$85=5,$AX$78=1),AR75,"")</f>
        <v/>
      </c>
      <c r="AS21" s="19"/>
      <c r="AT21" s="20" t="str">
        <f>+IF(AND($BC21,$AW$85=6,$AX$78=1),AT75,"")</f>
        <v/>
      </c>
      <c r="AV21" s="21" t="str">
        <f t="shared" si="1"/>
        <v/>
      </c>
      <c r="AW21" s="22"/>
      <c r="AX21" s="23"/>
      <c r="AY21" s="22"/>
      <c r="AZ21" s="24"/>
      <c r="BA21" s="24"/>
      <c r="BB21" s="110"/>
      <c r="BC21" s="100" t="b">
        <v>0</v>
      </c>
      <c r="BD21" s="110" t="str">
        <f>+IF(BC21,BG21*BI8,"")</f>
        <v/>
      </c>
      <c r="BE21" s="110" t="str">
        <f>+IF(BC21,BH21*BI8,"")</f>
        <v/>
      </c>
      <c r="BF21" s="110" t="str">
        <f>+IF(BC21,BI21*BI8,"")</f>
        <v/>
      </c>
      <c r="BG21" s="25">
        <v>24</v>
      </c>
      <c r="BH21" s="25">
        <v>34</v>
      </c>
      <c r="BI21" s="25">
        <v>46</v>
      </c>
      <c r="BJ21" s="6"/>
    </row>
    <row r="22" spans="4:62" ht="15.75" thickBot="1" x14ac:dyDescent="0.3">
      <c r="R22" s="7"/>
      <c r="S22" s="7"/>
      <c r="T22" s="7"/>
      <c r="U22" s="7"/>
      <c r="V22" s="7"/>
      <c r="W22" s="7"/>
      <c r="X22" s="7"/>
      <c r="Y22" s="7"/>
      <c r="Z22" s="7"/>
      <c r="AA22" s="7"/>
      <c r="AB22" s="7"/>
      <c r="AC22" s="7"/>
      <c r="AD22" s="7"/>
      <c r="AH22" s="123"/>
      <c r="AI22" s="28" t="s">
        <v>10</v>
      </c>
      <c r="AJ22" s="19" t="str">
        <f>+IF(AND($BC22,$AW$85=1,$AX$78=1),AJ76,"")</f>
        <v/>
      </c>
      <c r="AK22" s="29"/>
      <c r="AL22" s="19" t="str">
        <f>+IF(AND($BC22,$AW$85=2,$AX$78=1),AL76,"")</f>
        <v/>
      </c>
      <c r="AM22" s="29"/>
      <c r="AN22" s="19" t="str">
        <f>+IF(AND($BC22,$AW$85=3,$AX$78=1),AN76,"")</f>
        <v/>
      </c>
      <c r="AO22" s="29"/>
      <c r="AP22" s="19" t="str">
        <f>+IF(AND($BC22,$AW$85=4,$AX$78=1),AP76,"")</f>
        <v/>
      </c>
      <c r="AQ22" s="29"/>
      <c r="AR22" s="19" t="str">
        <f>+IF(AND($BC22,$AW$85=5,$AX$78=1),AR76,"")</f>
        <v/>
      </c>
      <c r="AS22" s="29"/>
      <c r="AT22" s="20" t="str">
        <f>+IF(AND($BC22,$AW$85=6,$AX$78=1),AT76,"")</f>
        <v/>
      </c>
      <c r="AV22" s="30" t="str">
        <f t="shared" si="1"/>
        <v/>
      </c>
      <c r="AW22" s="31"/>
      <c r="AX22" s="32"/>
      <c r="AY22" s="31"/>
      <c r="AZ22" s="33"/>
      <c r="BA22" s="33"/>
      <c r="BB22" s="111"/>
      <c r="BC22" s="100" t="b">
        <v>0</v>
      </c>
      <c r="BD22" s="110" t="str">
        <f>+IF(BC22,BG22*BI9,"")</f>
        <v/>
      </c>
      <c r="BE22" s="110" t="str">
        <f>+IF(BC22,BH22*BI9,"")</f>
        <v/>
      </c>
      <c r="BF22" s="110" t="str">
        <f>+IF(BC22,BI22*BI9,"")</f>
        <v/>
      </c>
      <c r="BG22" s="25">
        <v>78.73</v>
      </c>
      <c r="BH22" s="25">
        <v>120</v>
      </c>
      <c r="BI22" s="34">
        <v>175.45</v>
      </c>
      <c r="BJ22" s="6"/>
    </row>
    <row r="23" spans="4:62" ht="16.5" thickTop="1" thickBot="1" x14ac:dyDescent="0.3">
      <c r="R23" s="7"/>
      <c r="S23" s="7"/>
      <c r="T23" s="7"/>
      <c r="U23" s="7"/>
      <c r="V23" s="7"/>
      <c r="W23" s="7"/>
      <c r="X23" s="7"/>
      <c r="Y23" s="7"/>
      <c r="Z23" s="7"/>
      <c r="AA23" s="7"/>
      <c r="AB23" s="7"/>
      <c r="AC23" s="7"/>
      <c r="AD23" s="7"/>
      <c r="AH23" s="123"/>
      <c r="AI23" s="35" t="s">
        <v>16</v>
      </c>
      <c r="AJ23" s="36">
        <f>+SUM(AJ19:AJ22)</f>
        <v>0</v>
      </c>
      <c r="AK23" s="36"/>
      <c r="AL23" s="36">
        <f t="shared" ref="AL23:AT23" si="2">+SUM(AL19:AL22)</f>
        <v>0</v>
      </c>
      <c r="AM23" s="36"/>
      <c r="AN23" s="36">
        <f t="shared" si="2"/>
        <v>0</v>
      </c>
      <c r="AO23" s="36"/>
      <c r="AP23" s="36">
        <f t="shared" si="2"/>
        <v>0</v>
      </c>
      <c r="AQ23" s="36"/>
      <c r="AR23" s="36">
        <f t="shared" si="2"/>
        <v>0</v>
      </c>
      <c r="AS23" s="36"/>
      <c r="AT23" s="37">
        <f t="shared" si="2"/>
        <v>0</v>
      </c>
      <c r="AV23" s="38" t="str">
        <f>+IF(SUM(AV19:AV22)&gt;1,SUM(AV19:AV22),"")</f>
        <v/>
      </c>
      <c r="AW23" s="39" t="str">
        <f>+IF(AND(SUM(AV19:AV22)&gt;0,AW82&gt;0),IF($AW$85=1,AJ23*$AW$82,IF($AW$85=2,$AW$82*AL23,IF($AW$85=3,AN23*$AW$82,IF($AW$85=4,AP23*$AW$82,IF($AW$85=5,AR23*$AW$82,IF($AW$85=6,AT23*$AW$82,"")))))),"")</f>
        <v/>
      </c>
      <c r="AX23" s="40" t="str">
        <f>+IF(AND(SUM(AV19:AV22)&gt;0,AW82&gt;0),IF(AND($AW$82&gt;$AY$68,$AW$82&lt;=$AZ$68),AW23*$BA$68/100,IF(AND($AW$82&gt;$AY$69,$AW$82&lt;=$AZ$69),$BA$69/100*AW23,IF(AND($AW$82&gt;$AY$70,$AW$82&lt;=$AZ$70),$BA$70/100*AW23,IF(AND($AW$82&gt;$AY$71,$AW$82&lt;=$AZ$71),$BA$71/100*AW23,IF($AW$82&gt;$AY$72,$BA$72/100*AW23,0))))),"")</f>
        <v/>
      </c>
      <c r="AY23" s="39" t="str">
        <f>+IF(AND(SUM(AV19:AV22)&gt;0,AW82&gt;0),AV23/AX23,"")</f>
        <v/>
      </c>
      <c r="AZ23" s="24"/>
      <c r="BA23" s="24"/>
      <c r="BB23" s="110"/>
      <c r="BD23" s="110" t="str">
        <f>+IF(SUM(BD19:BD22)&gt;1,SUM(BD19:BD22),"")</f>
        <v/>
      </c>
      <c r="BE23" s="110" t="str">
        <f>+IF(SUM(BE19:BE22)&gt;1,SUM(BE19:BE22),"")</f>
        <v/>
      </c>
      <c r="BF23" s="110" t="str">
        <f>+IF(SUM(BF19:BF22)&gt;1,SUM(BF19:BF22),"")</f>
        <v/>
      </c>
      <c r="BG23" s="25"/>
      <c r="BH23" s="25"/>
      <c r="BI23" s="25"/>
      <c r="BJ23" s="6"/>
    </row>
    <row r="24" spans="4:62" ht="15.75" thickTop="1" x14ac:dyDescent="0.25">
      <c r="R24" s="7"/>
      <c r="S24" s="7"/>
      <c r="T24" s="7"/>
      <c r="U24" s="7"/>
      <c r="V24" s="7"/>
      <c r="W24" s="7"/>
      <c r="X24" s="7"/>
      <c r="Y24" s="7"/>
      <c r="Z24" s="7"/>
      <c r="AA24" s="7"/>
      <c r="AB24" s="7"/>
      <c r="AC24" s="7"/>
      <c r="AD24" s="7"/>
      <c r="AH24" s="123"/>
      <c r="AI24" s="18"/>
      <c r="AJ24" s="19"/>
      <c r="AK24" s="19"/>
      <c r="AL24" s="19"/>
      <c r="AM24" s="19"/>
      <c r="AN24" s="19"/>
      <c r="AO24" s="19"/>
      <c r="AP24" s="19"/>
      <c r="AQ24" s="19"/>
      <c r="AR24" s="19"/>
      <c r="AS24" s="19"/>
      <c r="AT24" s="20"/>
      <c r="AV24" s="16"/>
      <c r="AW24" s="17"/>
      <c r="AX24" s="11"/>
      <c r="AY24" s="17"/>
      <c r="BD24" s="112">
        <v>1</v>
      </c>
      <c r="BE24" s="110"/>
      <c r="BF24" s="110"/>
      <c r="BG24" s="41"/>
      <c r="BH24" s="41"/>
      <c r="BI24" s="41"/>
      <c r="BJ24" s="6"/>
    </row>
    <row r="25" spans="4:62" ht="15" x14ac:dyDescent="0.25">
      <c r="R25" s="7"/>
      <c r="S25" s="7"/>
      <c r="T25" s="7"/>
      <c r="U25" s="7"/>
      <c r="V25" s="7"/>
      <c r="W25" s="7"/>
      <c r="X25" s="7"/>
      <c r="Y25" s="7"/>
      <c r="Z25" s="7"/>
      <c r="AA25" s="7"/>
      <c r="AB25" s="7"/>
      <c r="AC25" s="7"/>
      <c r="AD25" s="7"/>
      <c r="AH25" s="123"/>
      <c r="AI25" s="42" t="s">
        <v>6</v>
      </c>
      <c r="AJ25" s="19">
        <f>1-AJ23</f>
        <v>1</v>
      </c>
      <c r="AK25" s="19"/>
      <c r="AL25" s="19">
        <f>1-AL23</f>
        <v>1</v>
      </c>
      <c r="AM25" s="19"/>
      <c r="AN25" s="19">
        <f>1-AN23</f>
        <v>1</v>
      </c>
      <c r="AO25" s="19"/>
      <c r="AP25" s="19">
        <f>1-AP23</f>
        <v>1</v>
      </c>
      <c r="AQ25" s="19"/>
      <c r="AR25" s="19">
        <f>1-AR23</f>
        <v>1</v>
      </c>
      <c r="AS25" s="19"/>
      <c r="AT25" s="20">
        <f>1-AT23</f>
        <v>1</v>
      </c>
      <c r="AV25" s="16"/>
      <c r="AW25" s="17"/>
      <c r="AX25" s="11"/>
      <c r="AY25" s="17"/>
      <c r="BG25" s="6"/>
      <c r="BH25" s="6"/>
      <c r="BI25" s="6"/>
      <c r="BJ25" s="6"/>
    </row>
    <row r="26" spans="4:62" ht="15.75" thickBot="1" x14ac:dyDescent="0.3">
      <c r="R26" s="7"/>
      <c r="S26" s="7"/>
      <c r="T26" s="7"/>
      <c r="U26" s="7"/>
      <c r="V26" s="7"/>
      <c r="W26" s="7"/>
      <c r="X26" s="7"/>
      <c r="Y26" s="7"/>
      <c r="Z26" s="7"/>
      <c r="AA26" s="7"/>
      <c r="AB26" s="7"/>
      <c r="AC26" s="7"/>
      <c r="AD26" s="7"/>
      <c r="AH26" s="124"/>
      <c r="AI26" s="43"/>
      <c r="AJ26" s="44"/>
      <c r="AK26" s="44"/>
      <c r="AL26" s="44"/>
      <c r="AM26" s="44"/>
      <c r="AN26" s="44"/>
      <c r="AO26" s="44"/>
      <c r="AP26" s="44"/>
      <c r="AQ26" s="44"/>
      <c r="AR26" s="44"/>
      <c r="AS26" s="44"/>
      <c r="AT26" s="45"/>
      <c r="AV26" s="16"/>
      <c r="AW26" s="17"/>
      <c r="AX26" s="11"/>
      <c r="AY26" s="17"/>
      <c r="BG26" s="6"/>
      <c r="BH26" s="6"/>
      <c r="BI26" s="6"/>
      <c r="BJ26" s="6"/>
    </row>
    <row r="27" spans="4:62" ht="15.75" thickBot="1" x14ac:dyDescent="0.3">
      <c r="G27" s="134" t="s">
        <v>18</v>
      </c>
      <c r="H27" s="134"/>
      <c r="I27" s="134"/>
      <c r="J27" s="134"/>
      <c r="K27" s="134"/>
      <c r="L27" s="134"/>
      <c r="M27" s="134"/>
      <c r="N27" s="134"/>
      <c r="O27" s="134"/>
      <c r="R27" s="7"/>
      <c r="S27" s="7"/>
      <c r="T27" s="7"/>
      <c r="U27" s="7"/>
      <c r="V27" s="7"/>
      <c r="W27" s="7"/>
      <c r="X27" s="7"/>
      <c r="Y27" s="7"/>
      <c r="Z27" s="7"/>
      <c r="AA27" s="7"/>
      <c r="AB27" s="7"/>
      <c r="AC27" s="7"/>
      <c r="AD27" s="7"/>
      <c r="AG27" s="7"/>
      <c r="AH27" s="46"/>
      <c r="AI27" s="47"/>
      <c r="AJ27" s="48"/>
      <c r="AK27" s="48"/>
      <c r="AL27" s="48"/>
      <c r="AM27" s="48"/>
      <c r="AN27" s="48"/>
      <c r="AO27" s="48"/>
      <c r="AP27" s="48"/>
      <c r="AQ27" s="48"/>
      <c r="AR27" s="48"/>
      <c r="AS27" s="48"/>
      <c r="AT27" s="48"/>
      <c r="AU27" s="49"/>
      <c r="AV27" s="16"/>
      <c r="AW27" s="17"/>
      <c r="AX27" s="11"/>
      <c r="AY27" s="17"/>
      <c r="BG27" s="6"/>
      <c r="BH27" s="6"/>
      <c r="BI27" s="6"/>
      <c r="BJ27" s="6"/>
    </row>
    <row r="28" spans="4:62" ht="15" x14ac:dyDescent="0.25">
      <c r="G28" s="134"/>
      <c r="H28" s="134"/>
      <c r="I28" s="134"/>
      <c r="J28" s="134"/>
      <c r="K28" s="134"/>
      <c r="L28" s="134"/>
      <c r="M28" s="134"/>
      <c r="N28" s="134"/>
      <c r="O28" s="134"/>
      <c r="R28" s="7"/>
      <c r="S28" s="7"/>
      <c r="T28" s="7"/>
      <c r="U28" s="7"/>
      <c r="V28" s="7"/>
      <c r="X28" s="7"/>
      <c r="Y28" s="7"/>
      <c r="Z28" s="7"/>
      <c r="AA28" s="7"/>
      <c r="AB28" s="7"/>
      <c r="AC28" s="7"/>
      <c r="AH28" s="125" t="s">
        <v>15</v>
      </c>
      <c r="AI28" s="50"/>
      <c r="AJ28" s="51" t="s">
        <v>0</v>
      </c>
      <c r="AK28" s="51"/>
      <c r="AL28" s="51" t="s">
        <v>1</v>
      </c>
      <c r="AM28" s="51"/>
      <c r="AN28" s="51" t="s">
        <v>2</v>
      </c>
      <c r="AO28" s="51"/>
      <c r="AP28" s="51" t="s">
        <v>3</v>
      </c>
      <c r="AQ28" s="51"/>
      <c r="AR28" s="51" t="s">
        <v>4</v>
      </c>
      <c r="AS28" s="51"/>
      <c r="AT28" s="52" t="s">
        <v>5</v>
      </c>
      <c r="AV28" s="16"/>
      <c r="AW28" s="17"/>
      <c r="AX28" s="11"/>
      <c r="AY28" s="17"/>
      <c r="BG28" s="6"/>
      <c r="BH28" s="6"/>
      <c r="BI28" s="6"/>
      <c r="BJ28" s="6"/>
    </row>
    <row r="29" spans="4:62" ht="15" customHeight="1" x14ac:dyDescent="0.25">
      <c r="F29" s="53"/>
      <c r="G29" s="53"/>
      <c r="H29" s="53"/>
      <c r="I29" s="53"/>
      <c r="J29" s="53"/>
      <c r="K29" s="53"/>
      <c r="L29" s="53"/>
      <c r="M29" s="53"/>
      <c r="N29" s="53"/>
      <c r="O29" s="53"/>
      <c r="P29" s="53"/>
      <c r="Q29" s="53"/>
      <c r="AD29" s="26"/>
      <c r="AH29" s="126"/>
      <c r="AI29" s="54" t="s">
        <v>14</v>
      </c>
      <c r="AJ29" s="55" t="str">
        <f>+IF(AND($BC29,$AW$85=1,$AX$78=2),AJ82,"")</f>
        <v/>
      </c>
      <c r="AK29" s="55"/>
      <c r="AL29" s="55" t="str">
        <f>+IF(AND($BC29,$AW$85=2,$AX$78=2),AL82,"")</f>
        <v/>
      </c>
      <c r="AM29" s="55"/>
      <c r="AN29" s="55" t="str">
        <f>+IF(AND($BC29,$AW$85=3,$AX$78=2),AN82,"")</f>
        <v/>
      </c>
      <c r="AO29" s="55"/>
      <c r="AP29" s="55" t="str">
        <f>+IF(AND($BC29,$AW$85=4,$AX$78=2),AP82,"")</f>
        <v/>
      </c>
      <c r="AQ29" s="55"/>
      <c r="AR29" s="55" t="str">
        <f>+IF(AND($BC29,$AW$85=5,$AX$78=2),AR82,"")</f>
        <v/>
      </c>
      <c r="AS29" s="55"/>
      <c r="AT29" s="56" t="str">
        <f>+IF(AND($BC29,$AW$85=6,$AX$78=2),AT82,"")</f>
        <v/>
      </c>
      <c r="AV29" s="21" t="str">
        <f>+IF(AND($AX$78=2,$BD$34=1),BD29,IF(AND($AX$78=2,$BD$34=2),BE29,IF(AND($AX$78=2,$BD$34=3),BF29,"")))</f>
        <v/>
      </c>
      <c r="AW29" s="22"/>
      <c r="AX29" s="23"/>
      <c r="AY29" s="22"/>
      <c r="AZ29" s="24"/>
      <c r="BA29" s="24"/>
      <c r="BB29" s="110"/>
      <c r="BC29" s="100" t="b">
        <v>0</v>
      </c>
      <c r="BD29" s="110" t="str">
        <f>+IF(BC29,BG29*BI6,"")</f>
        <v/>
      </c>
      <c r="BE29" s="110" t="str">
        <f>+IF(BC29,BH29*BI6,"")</f>
        <v/>
      </c>
      <c r="BF29" s="110" t="str">
        <f>+IF(BC29,BI29*BI6,"")</f>
        <v/>
      </c>
      <c r="BG29" s="25">
        <v>78.73</v>
      </c>
      <c r="BH29" s="57">
        <v>120</v>
      </c>
      <c r="BI29" s="25">
        <v>175.45</v>
      </c>
      <c r="BJ29" s="6"/>
    </row>
    <row r="30" spans="4:62" ht="15.75" customHeight="1" x14ac:dyDescent="0.25">
      <c r="F30" s="53"/>
      <c r="G30" s="53"/>
      <c r="H30" s="53"/>
      <c r="I30" s="53"/>
      <c r="J30" s="53"/>
      <c r="K30" s="53"/>
      <c r="L30" s="53"/>
      <c r="M30" s="53"/>
      <c r="N30" s="53"/>
      <c r="O30" s="53"/>
      <c r="P30" s="53"/>
      <c r="Q30" s="53"/>
      <c r="R30" s="26"/>
      <c r="S30" s="26"/>
      <c r="T30" s="26"/>
      <c r="U30" s="26"/>
      <c r="V30" s="26"/>
      <c r="X30" s="26"/>
      <c r="Y30" s="26"/>
      <c r="Z30" s="26"/>
      <c r="AA30" s="26"/>
      <c r="AB30" s="26"/>
      <c r="AC30" s="26"/>
      <c r="AD30" s="26"/>
      <c r="AE30" s="26"/>
      <c r="AH30" s="126"/>
      <c r="AI30" s="54" t="s">
        <v>8</v>
      </c>
      <c r="AJ30" s="55" t="str">
        <f>+IF(AND($BC30,$AW$85=1,$AX$78=2),AJ83,"")</f>
        <v/>
      </c>
      <c r="AK30" s="55"/>
      <c r="AL30" s="55" t="str">
        <f>+IF(AND($BC30,$AW$85=2,$AX$78=2),AL83,"")</f>
        <v/>
      </c>
      <c r="AM30" s="55"/>
      <c r="AN30" s="55" t="str">
        <f>+IF(AND($BC30,$AW$85=3,$AX$78=2),AN83,"")</f>
        <v/>
      </c>
      <c r="AO30" s="55"/>
      <c r="AP30" s="55" t="str">
        <f>+IF(AND($BC30,$AW$85=4,$AX$78=2),AP83,"")</f>
        <v/>
      </c>
      <c r="AQ30" s="55"/>
      <c r="AR30" s="55" t="str">
        <f>+IF(AND($BC30,$AW$85=5,$AX$78=2),AR83,"")</f>
        <v/>
      </c>
      <c r="AS30" s="55"/>
      <c r="AT30" s="56" t="str">
        <f>+IF(AND($BC30,$AW$85=6,$AX$78=2),AT83,"")</f>
        <v/>
      </c>
      <c r="AV30" s="21" t="str">
        <f t="shared" ref="AV30:AV32" si="3">+IF(AND($AX$78=2,$BD$34=1),BD30,IF(AND($AX$78=2,$BD$34=2),BE30,IF(AND($AX$78=2,$BD$34=3),BF30,"")))</f>
        <v/>
      </c>
      <c r="AW30" s="22"/>
      <c r="AX30" s="23"/>
      <c r="AY30" s="22"/>
      <c r="AZ30" s="24"/>
      <c r="BA30" s="24"/>
      <c r="BB30" s="110"/>
      <c r="BC30" s="100" t="b">
        <v>0</v>
      </c>
      <c r="BD30" s="110" t="str">
        <f>+IF(BC30,BG30*BI7,"")</f>
        <v/>
      </c>
      <c r="BE30" s="110" t="str">
        <f>+IF(BC30,BH30*BI7,"")</f>
        <v/>
      </c>
      <c r="BF30" s="110" t="str">
        <f>+IF(BC30,BI30*BI7,"")</f>
        <v/>
      </c>
      <c r="BG30" s="25">
        <v>177.58</v>
      </c>
      <c r="BH30" s="57">
        <v>210.4</v>
      </c>
      <c r="BI30" s="25">
        <v>245.92</v>
      </c>
      <c r="BJ30" s="6"/>
    </row>
    <row r="31" spans="4:62" ht="15" x14ac:dyDescent="0.25">
      <c r="R31" s="26"/>
      <c r="S31" s="26"/>
      <c r="T31" s="26"/>
      <c r="U31" s="26"/>
      <c r="V31" s="26"/>
      <c r="X31" s="26"/>
      <c r="Y31" s="26"/>
      <c r="Z31" s="26"/>
      <c r="AA31" s="26"/>
      <c r="AB31" s="26"/>
      <c r="AC31" s="26"/>
      <c r="AE31" s="26"/>
      <c r="AH31" s="126"/>
      <c r="AI31" s="54" t="s">
        <v>9</v>
      </c>
      <c r="AJ31" s="55" t="str">
        <f>+IF(AND($BC31,$AW$85=1,$AX$78=2),AJ84,"")</f>
        <v/>
      </c>
      <c r="AK31" s="55"/>
      <c r="AL31" s="55" t="str">
        <f>+IF(AND($BC31,$AW$85=2,$AX$78=2),AL84,"")</f>
        <v/>
      </c>
      <c r="AM31" s="55"/>
      <c r="AN31" s="55" t="str">
        <f>+IF(AND($BC31,$AW$85=3,$AX$78=2),AN84,"")</f>
        <v/>
      </c>
      <c r="AO31" s="55"/>
      <c r="AP31" s="55" t="str">
        <f>+IF(AND($BC31,$AW$85=4,$AX$78=2),AP84,"")</f>
        <v/>
      </c>
      <c r="AQ31" s="55"/>
      <c r="AR31" s="55" t="str">
        <f>+IF(AND($BC31,$AW$85=5,$AX$78=2),AR84,"")</f>
        <v/>
      </c>
      <c r="AS31" s="55"/>
      <c r="AT31" s="56" t="str">
        <f>+IF(AND($BC31,$AW$85=6,$AX$78=2),AT84,"")</f>
        <v/>
      </c>
      <c r="AV31" s="21" t="str">
        <f t="shared" si="3"/>
        <v/>
      </c>
      <c r="AW31" s="22"/>
      <c r="AX31" s="23"/>
      <c r="AY31" s="22"/>
      <c r="AZ31" s="24"/>
      <c r="BA31" s="24"/>
      <c r="BB31" s="110"/>
      <c r="BC31" s="100" t="b">
        <v>0</v>
      </c>
      <c r="BD31" s="110" t="str">
        <f>+IF(BC31,BG31*BI8,"")</f>
        <v/>
      </c>
      <c r="BE31" s="110" t="str">
        <f>+IF(BC31,BH31*BI8,"")</f>
        <v/>
      </c>
      <c r="BF31" s="110" t="str">
        <f>+IF(BC31,BI31*BI8,"")</f>
        <v/>
      </c>
      <c r="BG31" s="25">
        <v>22</v>
      </c>
      <c r="BH31" s="57">
        <v>36</v>
      </c>
      <c r="BI31" s="25">
        <v>52</v>
      </c>
      <c r="BJ31" s="6"/>
    </row>
    <row r="32" spans="4:62" ht="15.75" thickBot="1" x14ac:dyDescent="0.3">
      <c r="AH32" s="126"/>
      <c r="AI32" s="58" t="s">
        <v>10</v>
      </c>
      <c r="AJ32" s="55" t="str">
        <f>+IF(AND($BC32,$AW$85=1,$AX$78=2),AJ85,"")</f>
        <v/>
      </c>
      <c r="AK32" s="59"/>
      <c r="AL32" s="55" t="str">
        <f>+IF(AND($BC32,$AW$85=2,$AX$78=2),AL85,"")</f>
        <v/>
      </c>
      <c r="AM32" s="59"/>
      <c r="AN32" s="55" t="str">
        <f>+IF(AND($BC32,$AW$85=3,$AX$78=2),AN85,"")</f>
        <v/>
      </c>
      <c r="AO32" s="59"/>
      <c r="AP32" s="55" t="str">
        <f>+IF(AND($BC32,$AW$85=4,$AX$78=2),AP85,"")</f>
        <v/>
      </c>
      <c r="AQ32" s="59"/>
      <c r="AR32" s="55" t="str">
        <f>+IF(AND($BC32,$AW$85=5,$AX$78=2),AR85,"")</f>
        <v/>
      </c>
      <c r="AS32" s="59"/>
      <c r="AT32" s="56" t="str">
        <f>+IF(AND($BC32,$AW$85=6,$AX$78=2),AT85,"")</f>
        <v/>
      </c>
      <c r="AV32" s="30" t="str">
        <f t="shared" si="3"/>
        <v/>
      </c>
      <c r="AW32" s="31"/>
      <c r="AX32" s="32"/>
      <c r="AY32" s="31"/>
      <c r="AZ32" s="33"/>
      <c r="BA32" s="33"/>
      <c r="BB32" s="111"/>
      <c r="BC32" s="100" t="b">
        <v>0</v>
      </c>
      <c r="BD32" s="110" t="str">
        <f>+IF(BC32,BG32*BI9,"")</f>
        <v/>
      </c>
      <c r="BE32" s="110" t="str">
        <f>+IF(BC32,BH32*BI9,"")</f>
        <v/>
      </c>
      <c r="BF32" s="110" t="str">
        <f>+IF(BC32,BI32*BI9,"")</f>
        <v/>
      </c>
      <c r="BG32" s="25">
        <v>78.73</v>
      </c>
      <c r="BH32" s="57">
        <v>120</v>
      </c>
      <c r="BI32" s="25">
        <v>175.45</v>
      </c>
      <c r="BJ32" s="6"/>
    </row>
    <row r="33" spans="5:65" ht="16.5" thickTop="1" thickBot="1" x14ac:dyDescent="0.3">
      <c r="AH33" s="126"/>
      <c r="AI33" s="60" t="s">
        <v>16</v>
      </c>
      <c r="AJ33" s="61">
        <f>+SUM(AJ29:AJ32)</f>
        <v>0</v>
      </c>
      <c r="AK33" s="61"/>
      <c r="AL33" s="61">
        <f t="shared" ref="AL33:AT33" si="4">+SUM(AL29:AL32)</f>
        <v>0</v>
      </c>
      <c r="AM33" s="61"/>
      <c r="AN33" s="61">
        <f t="shared" si="4"/>
        <v>0</v>
      </c>
      <c r="AO33" s="61"/>
      <c r="AP33" s="61">
        <f t="shared" si="4"/>
        <v>0</v>
      </c>
      <c r="AQ33" s="61"/>
      <c r="AR33" s="61">
        <f t="shared" si="4"/>
        <v>0</v>
      </c>
      <c r="AS33" s="61"/>
      <c r="AT33" s="62">
        <f t="shared" si="4"/>
        <v>0</v>
      </c>
      <c r="AV33" s="38" t="str">
        <f>+IF(SUM(AV29:AV32)&gt;1,SUM(AV29:AV32),"")</f>
        <v/>
      </c>
      <c r="AW33" s="39" t="str">
        <f>+IF(AND(SUM(AV29:AV32)&gt;0,AW82&gt;0),IF($AW$85=1,AJ33*$AW$82,IF($AW$85=2,$AW$82*AL33,IF($AW$85=3,AN33*$AW$82,IF($AW$85=4,AP33*$AW$82,IF($AW$85=5,AR33*$AW$82,IF($AW$85=6,AT33*$AW$82)))))),"")</f>
        <v/>
      </c>
      <c r="AX33" s="40" t="str">
        <f>+IF(AND(SUM(AV29:AV32)&gt;0,AW82&gt;0),IF(AND($AW$82&gt;$AY$68,$AW$82&lt;=$AZ$68),AW33*$BA$68/100,IF(AND($AW$82&gt;$AY$69,$AW$82&lt;=$AZ$69),$BA$69/100*AW33,IF(AND($AW$82&gt;$AY$70,$AW$82&lt;=$AZ$70),$BA$70/100*AW33,IF(AND($AW$82&gt;$AY$71,$AW$82&lt;=$AZ$71),$BA$71/100*AW33,IF($AW$82&gt;$AY$72,$BA$72/100*AW33,0))))),"")</f>
        <v/>
      </c>
      <c r="AY33" s="39" t="str">
        <f>+IF(AND(SUM(AV29:AV32)&gt;0,AW82&gt;0),AV33/AX33,"")</f>
        <v/>
      </c>
      <c r="AZ33" s="24"/>
      <c r="BA33" s="24"/>
      <c r="BB33" s="110"/>
      <c r="BD33" s="110" t="str">
        <f>+IF(SUM(BD29:BD32)&gt;1,SUM(BD29:BD32),"")</f>
        <v/>
      </c>
      <c r="BE33" s="110" t="str">
        <f>+IF(SUM(BE29:BE32)&gt;1,SUM(BE29:BE32),"")</f>
        <v/>
      </c>
      <c r="BF33" s="110" t="str">
        <f>+IF(SUM(BF29:BF32)&gt;1,SUM(BF29:BF32),"")</f>
        <v/>
      </c>
      <c r="BG33" s="6"/>
      <c r="BH33" s="6"/>
      <c r="BI33" s="6"/>
      <c r="BJ33" s="6"/>
    </row>
    <row r="34" spans="5:65" ht="15.75" thickTop="1" x14ac:dyDescent="0.25">
      <c r="AH34" s="126"/>
      <c r="AI34" s="54"/>
      <c r="AJ34" s="55"/>
      <c r="AK34" s="55"/>
      <c r="AL34" s="55"/>
      <c r="AM34" s="55"/>
      <c r="AN34" s="55"/>
      <c r="AO34" s="55"/>
      <c r="AP34" s="55"/>
      <c r="AQ34" s="55"/>
      <c r="AR34" s="55"/>
      <c r="AS34" s="55"/>
      <c r="AT34" s="56"/>
      <c r="AV34" s="16"/>
      <c r="AW34" s="17"/>
      <c r="AX34" s="11"/>
      <c r="AY34" s="17"/>
      <c r="BD34" s="112">
        <v>1</v>
      </c>
      <c r="BG34" s="41"/>
      <c r="BH34" s="41"/>
      <c r="BI34" s="41"/>
      <c r="BJ34" s="6"/>
    </row>
    <row r="35" spans="5:65" ht="15" x14ac:dyDescent="0.25">
      <c r="AH35" s="126"/>
      <c r="AI35" s="63" t="s">
        <v>6</v>
      </c>
      <c r="AJ35" s="55">
        <f>1-AJ33</f>
        <v>1</v>
      </c>
      <c r="AK35" s="55"/>
      <c r="AL35" s="55">
        <f>1-AL33</f>
        <v>1</v>
      </c>
      <c r="AM35" s="55"/>
      <c r="AN35" s="55">
        <f>1-AN33</f>
        <v>1</v>
      </c>
      <c r="AO35" s="55"/>
      <c r="AP35" s="55">
        <f>1-AP33</f>
        <v>1</v>
      </c>
      <c r="AQ35" s="55"/>
      <c r="AR35" s="55">
        <f>1-AR33</f>
        <v>1</v>
      </c>
      <c r="AS35" s="55"/>
      <c r="AT35" s="56">
        <f>1-AT33</f>
        <v>1</v>
      </c>
      <c r="AV35" s="16"/>
      <c r="AW35" s="17"/>
      <c r="AX35" s="11"/>
      <c r="AY35" s="17"/>
      <c r="BG35" s="6"/>
      <c r="BH35" s="6"/>
      <c r="BI35" s="6"/>
      <c r="BJ35" s="6"/>
    </row>
    <row r="36" spans="5:65" ht="15.75" thickBot="1" x14ac:dyDescent="0.3">
      <c r="AH36" s="127"/>
      <c r="AI36" s="64"/>
      <c r="AJ36" s="65"/>
      <c r="AK36" s="65"/>
      <c r="AL36" s="65"/>
      <c r="AM36" s="65"/>
      <c r="AN36" s="65"/>
      <c r="AO36" s="65"/>
      <c r="AP36" s="65"/>
      <c r="AQ36" s="65"/>
      <c r="AR36" s="65"/>
      <c r="AS36" s="65"/>
      <c r="AT36" s="66"/>
      <c r="AV36" s="16"/>
      <c r="AW36" s="17"/>
      <c r="AX36" s="11"/>
      <c r="AY36" s="17"/>
      <c r="BG36" s="6"/>
      <c r="BH36" s="6"/>
      <c r="BI36" s="6"/>
      <c r="BJ36" s="6"/>
    </row>
    <row r="37" spans="5:65" ht="15.75" thickBot="1" x14ac:dyDescent="0.3">
      <c r="E37" s="7"/>
      <c r="F37" s="7"/>
      <c r="G37" s="135" t="s">
        <v>13</v>
      </c>
      <c r="H37" s="135"/>
      <c r="I37" s="135"/>
      <c r="J37" s="135"/>
      <c r="K37" s="135"/>
      <c r="L37" s="135"/>
      <c r="M37" s="135"/>
      <c r="N37" s="135"/>
      <c r="O37" s="135"/>
      <c r="P37" s="135"/>
      <c r="Q37" s="7"/>
      <c r="R37" s="7"/>
      <c r="AG37" s="7"/>
      <c r="AH37" s="46"/>
      <c r="AI37" s="47"/>
      <c r="AJ37" s="48"/>
      <c r="AK37" s="48"/>
      <c r="AL37" s="48"/>
      <c r="AM37" s="48"/>
      <c r="AN37" s="48"/>
      <c r="AO37" s="48"/>
      <c r="AP37" s="48"/>
      <c r="AQ37" s="48"/>
      <c r="AR37" s="48"/>
      <c r="AS37" s="48"/>
      <c r="AT37" s="48"/>
      <c r="AU37" s="49"/>
      <c r="AV37" s="16"/>
      <c r="AW37" s="17"/>
      <c r="AX37" s="11"/>
      <c r="AY37" s="17"/>
      <c r="BG37" s="6"/>
      <c r="BH37" s="6"/>
      <c r="BI37" s="6"/>
      <c r="BJ37" s="6"/>
    </row>
    <row r="38" spans="5:65" ht="15" x14ac:dyDescent="0.25">
      <c r="E38" s="7"/>
      <c r="F38" s="7"/>
      <c r="G38" s="135"/>
      <c r="H38" s="135"/>
      <c r="I38" s="135"/>
      <c r="J38" s="135"/>
      <c r="K38" s="135"/>
      <c r="L38" s="135"/>
      <c r="M38" s="135"/>
      <c r="N38" s="135"/>
      <c r="O38" s="135"/>
      <c r="P38" s="135"/>
      <c r="Q38" s="7"/>
      <c r="R38" s="7"/>
      <c r="AH38" s="128" t="s">
        <v>13</v>
      </c>
      <c r="AI38" s="67"/>
      <c r="AJ38" s="68" t="s">
        <v>0</v>
      </c>
      <c r="AK38" s="68"/>
      <c r="AL38" s="68" t="s">
        <v>1</v>
      </c>
      <c r="AM38" s="68"/>
      <c r="AN38" s="68" t="s">
        <v>2</v>
      </c>
      <c r="AO38" s="68"/>
      <c r="AP38" s="68" t="s">
        <v>3</v>
      </c>
      <c r="AQ38" s="68"/>
      <c r="AR38" s="68" t="s">
        <v>4</v>
      </c>
      <c r="AS38" s="68"/>
      <c r="AT38" s="69" t="s">
        <v>5</v>
      </c>
      <c r="AV38" s="16"/>
      <c r="AW38" s="17"/>
      <c r="AX38" s="11"/>
      <c r="AY38" s="17"/>
      <c r="BG38" s="6"/>
      <c r="BH38" s="6"/>
      <c r="BI38" s="6"/>
      <c r="BJ38" s="6"/>
    </row>
    <row r="39" spans="5:65" ht="15" customHeight="1" x14ac:dyDescent="0.25">
      <c r="E39" s="7"/>
      <c r="F39" s="7"/>
      <c r="G39" s="7"/>
      <c r="H39" s="7"/>
      <c r="J39" s="7"/>
      <c r="K39" s="7"/>
      <c r="L39" s="7"/>
      <c r="M39" s="7"/>
      <c r="N39" s="7"/>
      <c r="O39" s="7"/>
      <c r="P39" s="7"/>
      <c r="Q39" s="7"/>
      <c r="R39" s="7"/>
      <c r="AD39" s="26"/>
      <c r="AH39" s="129"/>
      <c r="AI39" s="70" t="s">
        <v>7</v>
      </c>
      <c r="AJ39" s="71" t="str">
        <f>+IF(AND($BC39,$AW$85=1,$AX$78=3),AJ91,"")</f>
        <v/>
      </c>
      <c r="AK39" s="71"/>
      <c r="AL39" s="71" t="str">
        <f>+IF(AND($BC39,$AW$85=2,$AX$78=3),AL91,"")</f>
        <v/>
      </c>
      <c r="AM39" s="71"/>
      <c r="AN39" s="71" t="str">
        <f>+IF(AND($BC39,$AW$85=3,$AX$78=3),AN91,"")</f>
        <v/>
      </c>
      <c r="AO39" s="71"/>
      <c r="AP39" s="71" t="str">
        <f>+IF(AND($BC39,$AW$85=4,$AX$78=3),AP91,"")</f>
        <v/>
      </c>
      <c r="AQ39" s="71"/>
      <c r="AR39" s="71" t="str">
        <f>+IF(AND($BC39,$AW$85=5,$AX$78=3),AR91,"")</f>
        <v/>
      </c>
      <c r="AS39" s="71"/>
      <c r="AT39" s="72" t="str">
        <f>+IF(AND($BC39,$AW$85=6,$AX$78=3),AT91,"")</f>
        <v/>
      </c>
      <c r="AV39" s="21" t="str">
        <f>+IF(AND($AX$78=3,$BD$44=1),BD39,IF(AND($AX$78=3,$BD$44=2),BE39,IF(AND($AX$78=3,$BD$44=3),BF39,"")))</f>
        <v/>
      </c>
      <c r="AW39" s="22"/>
      <c r="AX39" s="23"/>
      <c r="AY39" s="22"/>
      <c r="AZ39" s="24"/>
      <c r="BA39" s="24"/>
      <c r="BB39" s="110"/>
      <c r="BC39" s="100" t="b">
        <v>0</v>
      </c>
      <c r="BD39" s="110" t="str">
        <f>+IF(BC39,BG39*BI6,"")</f>
        <v/>
      </c>
      <c r="BE39" s="110" t="str">
        <f>+IF(BC39,BH39*BI6,"")</f>
        <v/>
      </c>
      <c r="BF39" s="110" t="str">
        <f>+IF(BC39,BI39*BI6,"")</f>
        <v/>
      </c>
      <c r="BG39" s="25">
        <v>110.22</v>
      </c>
      <c r="BH39" s="57">
        <v>180</v>
      </c>
      <c r="BI39" s="25">
        <v>252.3</v>
      </c>
      <c r="BJ39" s="6"/>
    </row>
    <row r="40" spans="5:65" ht="15.75" customHeight="1" x14ac:dyDescent="0.25">
      <c r="E40" s="7"/>
      <c r="F40" s="7"/>
      <c r="G40" s="7"/>
      <c r="H40" s="7"/>
      <c r="J40" s="7"/>
      <c r="K40" s="7"/>
      <c r="L40" s="7"/>
      <c r="M40" s="7"/>
      <c r="N40" s="7"/>
      <c r="O40" s="7"/>
      <c r="P40" s="7"/>
      <c r="Q40" s="7"/>
      <c r="R40" s="8"/>
      <c r="S40" s="26"/>
      <c r="T40" s="26"/>
      <c r="U40" s="26"/>
      <c r="V40" s="26"/>
      <c r="X40" s="26"/>
      <c r="Y40" s="26"/>
      <c r="Z40" s="26"/>
      <c r="AA40" s="26"/>
      <c r="AB40" s="26"/>
      <c r="AC40" s="26"/>
      <c r="AD40" s="26"/>
      <c r="AE40" s="26"/>
      <c r="AH40" s="129"/>
      <c r="AI40" s="70" t="s">
        <v>8</v>
      </c>
      <c r="AJ40" s="71" t="str">
        <f>+IF(AND($BC40,$AW$85=1,$AX$78=3),AJ92,"")</f>
        <v/>
      </c>
      <c r="AK40" s="71"/>
      <c r="AL40" s="71" t="str">
        <f>+IF(AND($BC40,$AW$85=2,$AX$78=3),AL92,"")</f>
        <v/>
      </c>
      <c r="AM40" s="71"/>
      <c r="AN40" s="71" t="str">
        <f>+IF(AND($BC40,$AW$85=3,$AX$78=3),AN92,"")</f>
        <v/>
      </c>
      <c r="AO40" s="71"/>
      <c r="AP40" s="71" t="str">
        <f>+IF(AND($BC40,$AW$85=4,$AX$78=3),AP92,"")</f>
        <v/>
      </c>
      <c r="AQ40" s="71"/>
      <c r="AR40" s="71" t="str">
        <f>+IF(AND($BC40,$AW$85=5,$AX$78=3),AR92,"")</f>
        <v/>
      </c>
      <c r="AS40" s="71"/>
      <c r="AT40" s="72" t="str">
        <f>+IF(AND($BC40,$AW$85=6,$AX$78=3),AT92,"")</f>
        <v/>
      </c>
      <c r="AV40" s="21" t="str">
        <f t="shared" ref="AV40:AV42" si="5">+IF(AND($AX$78=3,$BD$44=1),BD40,IF(AND($AX$78=3,$BD$44=2),BE40,IF(AND($AX$78=3,$BD$44=3),BF40,"")))</f>
        <v/>
      </c>
      <c r="AW40" s="22"/>
      <c r="AX40" s="23"/>
      <c r="AY40" s="22"/>
      <c r="AZ40" s="24"/>
      <c r="BA40" s="24"/>
      <c r="BB40" s="110"/>
      <c r="BC40" s="100" t="b">
        <v>0</v>
      </c>
      <c r="BD40" s="110" t="str">
        <f>+IF(BC40,BG40*BI7,"")</f>
        <v/>
      </c>
      <c r="BE40" s="110" t="str">
        <f>+IF(BC40,BH40*BI7,"")</f>
        <v/>
      </c>
      <c r="BF40" s="110" t="str">
        <f>+IF(BC40,BI40*BI7,"")</f>
        <v/>
      </c>
      <c r="BG40" s="25">
        <v>104.15</v>
      </c>
      <c r="BH40" s="57">
        <v>128.58999999999997</v>
      </c>
      <c r="BI40" s="25">
        <v>145.02000000000001</v>
      </c>
      <c r="BJ40" s="6"/>
    </row>
    <row r="41" spans="5:65" ht="15" x14ac:dyDescent="0.25">
      <c r="E41" s="7"/>
      <c r="F41" s="7"/>
      <c r="G41" s="7"/>
      <c r="H41" s="7"/>
      <c r="J41" s="7"/>
      <c r="K41" s="7"/>
      <c r="L41" s="7"/>
      <c r="M41" s="7"/>
      <c r="N41" s="7"/>
      <c r="O41" s="7"/>
      <c r="P41" s="7"/>
      <c r="Q41" s="7"/>
      <c r="R41" s="8"/>
      <c r="S41" s="26"/>
      <c r="T41" s="26"/>
      <c r="U41" s="26"/>
      <c r="V41" s="26"/>
      <c r="X41" s="26"/>
      <c r="Y41" s="26"/>
      <c r="Z41" s="26"/>
      <c r="AA41" s="26"/>
      <c r="AB41" s="26"/>
      <c r="AC41" s="26"/>
      <c r="AE41" s="26"/>
      <c r="AH41" s="129"/>
      <c r="AI41" s="70" t="s">
        <v>9</v>
      </c>
      <c r="AJ41" s="71" t="str">
        <f>+IF(AND($BC41,$AW$85=1,$AX$78=3),AJ93,"")</f>
        <v/>
      </c>
      <c r="AK41" s="71"/>
      <c r="AL41" s="71" t="str">
        <f>+IF(AND($BC41,$AW$85=2,$AX$78=3),AL93,"")</f>
        <v/>
      </c>
      <c r="AM41" s="71"/>
      <c r="AN41" s="71" t="str">
        <f>+IF(AND($BC41,$AW$85=3,$AX$78=3),AN93,"")</f>
        <v/>
      </c>
      <c r="AO41" s="71"/>
      <c r="AP41" s="71" t="str">
        <f>+IF(AND($BC41,$AW$85=4,$AX$78=3),AP93,"")</f>
        <v/>
      </c>
      <c r="AQ41" s="71"/>
      <c r="AR41" s="71" t="str">
        <f>+IF(AND($BC41,$AW$85=5,$AX$78=3),AR93,"")</f>
        <v/>
      </c>
      <c r="AS41" s="71"/>
      <c r="AT41" s="72" t="str">
        <f>+IF(AND($BC41,$AW$85=6,$AX$78=3),AT93,"")</f>
        <v/>
      </c>
      <c r="AV41" s="21" t="str">
        <f t="shared" si="5"/>
        <v/>
      </c>
      <c r="AW41" s="22"/>
      <c r="AX41" s="23"/>
      <c r="AY41" s="22"/>
      <c r="AZ41" s="24"/>
      <c r="BA41" s="24"/>
      <c r="BB41" s="110"/>
      <c r="BC41" s="100" t="b">
        <v>0</v>
      </c>
      <c r="BD41" s="110" t="str">
        <f>+IF(BC41,BG41*BI8,"")</f>
        <v/>
      </c>
      <c r="BE41" s="110" t="str">
        <f>+IF(BC41,BH41*BI8,"")</f>
        <v/>
      </c>
      <c r="BF41" s="110" t="str">
        <f>+IF(BC41,BI41*BI8,"")</f>
        <v/>
      </c>
      <c r="BG41" s="25">
        <v>18</v>
      </c>
      <c r="BH41" s="57">
        <v>28</v>
      </c>
      <c r="BI41" s="34">
        <v>40</v>
      </c>
      <c r="BJ41" s="6"/>
    </row>
    <row r="42" spans="5:65" ht="15.75" thickBot="1" x14ac:dyDescent="0.3">
      <c r="E42" s="7"/>
      <c r="F42" s="7"/>
      <c r="G42" s="7"/>
      <c r="H42" s="7"/>
      <c r="J42" s="7"/>
      <c r="K42" s="7"/>
      <c r="L42" s="7"/>
      <c r="M42" s="7"/>
      <c r="N42" s="7"/>
      <c r="O42" s="7"/>
      <c r="P42" s="7"/>
      <c r="Q42" s="7"/>
      <c r="R42" s="7"/>
      <c r="AH42" s="129"/>
      <c r="AI42" s="73" t="s">
        <v>10</v>
      </c>
      <c r="AJ42" s="71" t="str">
        <f>+IF(AND($BC42,$AW$85=1,$AX$78=3),AJ94,"")</f>
        <v/>
      </c>
      <c r="AK42" s="74"/>
      <c r="AL42" s="71" t="str">
        <f>+IF(AND($BC42,$AW$85=2,$AX$78=3),AL94,"")</f>
        <v/>
      </c>
      <c r="AM42" s="74"/>
      <c r="AN42" s="71" t="str">
        <f>+IF(AND($BC42,$AW$85=3,$AX$78=3),AN94,"")</f>
        <v/>
      </c>
      <c r="AO42" s="74"/>
      <c r="AP42" s="71" t="str">
        <f>+IF(AND($BC42,$AW$85=4,$AX$78=3),AP94,"")</f>
        <v/>
      </c>
      <c r="AQ42" s="74"/>
      <c r="AR42" s="71" t="str">
        <f>+IF(AND($BC42,$AW$85=5,$AX$78=3),AR94,"")</f>
        <v/>
      </c>
      <c r="AS42" s="74"/>
      <c r="AT42" s="72" t="str">
        <f>+IF(AND($BC42,$AW$85=6,$AX$78=3),AT94,"")</f>
        <v/>
      </c>
      <c r="AV42" s="30" t="str">
        <f t="shared" si="5"/>
        <v/>
      </c>
      <c r="AW42" s="31"/>
      <c r="AX42" s="32"/>
      <c r="AY42" s="31"/>
      <c r="AZ42" s="33"/>
      <c r="BA42" s="33"/>
      <c r="BB42" s="111"/>
      <c r="BC42" s="100" t="b">
        <v>0</v>
      </c>
      <c r="BD42" s="110" t="str">
        <f>+IF(BC42,BG42*BI9,"")</f>
        <v/>
      </c>
      <c r="BE42" s="110" t="str">
        <f>+IF(BC42,BH42*BI9,"")</f>
        <v/>
      </c>
      <c r="BF42" s="110" t="str">
        <f>+IF(BC42,BI42*BI9,"")</f>
        <v/>
      </c>
      <c r="BG42" s="25">
        <v>110.22</v>
      </c>
      <c r="BH42" s="75">
        <v>180</v>
      </c>
      <c r="BI42" s="25">
        <v>252.3</v>
      </c>
      <c r="BJ42" s="6"/>
    </row>
    <row r="43" spans="5:65" ht="16.5" thickTop="1" thickBot="1" x14ac:dyDescent="0.3">
      <c r="E43" s="7"/>
      <c r="F43" s="7"/>
      <c r="G43" s="7"/>
      <c r="H43" s="7"/>
      <c r="J43" s="7"/>
      <c r="K43" s="7"/>
      <c r="L43" s="7"/>
      <c r="M43" s="7"/>
      <c r="N43" s="7"/>
      <c r="O43" s="7"/>
      <c r="P43" s="7"/>
      <c r="Q43" s="7"/>
      <c r="R43" s="7"/>
      <c r="AH43" s="129"/>
      <c r="AI43" s="76" t="s">
        <v>16</v>
      </c>
      <c r="AJ43" s="77">
        <f>+SUM(AJ39:AJ42)</f>
        <v>0</v>
      </c>
      <c r="AK43" s="77"/>
      <c r="AL43" s="77">
        <f t="shared" ref="AL43:AT43" si="6">+SUM(AL39:AL42)</f>
        <v>0</v>
      </c>
      <c r="AM43" s="77"/>
      <c r="AN43" s="77">
        <f t="shared" si="6"/>
        <v>0</v>
      </c>
      <c r="AO43" s="77"/>
      <c r="AP43" s="77">
        <f t="shared" si="6"/>
        <v>0</v>
      </c>
      <c r="AQ43" s="77"/>
      <c r="AR43" s="77">
        <f t="shared" si="6"/>
        <v>0</v>
      </c>
      <c r="AS43" s="77"/>
      <c r="AT43" s="78">
        <f t="shared" si="6"/>
        <v>0</v>
      </c>
      <c r="AV43" s="38" t="str">
        <f>+IF(SUM(AV39:AV42)&gt;1,SUM(AV39:AV42),"")</f>
        <v/>
      </c>
      <c r="AW43" s="39" t="str">
        <f>+IF(AND(SUM(AV39:AV42)&gt;0,AW82&gt;0),IF($AW$85=1,AJ43*$AW$82,IF($AW$85=2,$AW$82*AL43,IF($AW$85=3,AN43*$AW$82,IF($AW$85=4,AP43*$AW$82,IF($AW$85=5,AR43*$AW$82,IF($AW$85=6,AT43*$AW$82)))))),"")</f>
        <v/>
      </c>
      <c r="AX43" s="40" t="str">
        <f>+IF(AND(SUM(AV39:AV42)&gt;0,AW82&gt;0),IF(AND($AW$82&gt;$AY$68,$AW$82&lt;=$AZ$68),AW43*$BA$68/100,IF(AND($AW$82&gt;$AY$69,$AW$82&lt;=$AZ$69),$BA$69/100*AW43,IF(AND($AW$82&gt;$AY$70,$AW$82&lt;=$AZ$70),$BA$70/100*AW43,IF(AND($AW$82&gt;$AY$71,$AW$82&lt;=$AZ$71),$BA$71/100*AW43,IF($AW$82&gt;$AY$72,$BA$72/100*AW43,0))))),"")</f>
        <v/>
      </c>
      <c r="AY43" s="39" t="str">
        <f>+IF(AND(SUM(AV39:AV42)&gt;0,AW82&gt;0),AV43/AX43,"")</f>
        <v/>
      </c>
      <c r="AZ43" s="24"/>
      <c r="BA43" s="24"/>
      <c r="BB43" s="110"/>
      <c r="BD43" s="110" t="str">
        <f>+IF(SUM(BD39:BD42)&gt;1,SUM(BD39:BD42),"")</f>
        <v/>
      </c>
      <c r="BE43" s="110" t="str">
        <f>+IF(SUM(BE39:BE42)&gt;1,SUM(BE39:BE42),"")</f>
        <v/>
      </c>
      <c r="BF43" s="110" t="str">
        <f>+IF(SUM(BF39:BF42)&gt;1,SUM(BF39:BF42),"")</f>
        <v/>
      </c>
      <c r="BG43" s="6"/>
      <c r="BH43" s="6"/>
      <c r="BI43" s="6"/>
      <c r="BJ43" s="6"/>
    </row>
    <row r="44" spans="5:65" ht="15.75" thickTop="1" x14ac:dyDescent="0.25">
      <c r="E44" s="7"/>
      <c r="F44" s="7"/>
      <c r="G44" s="7"/>
      <c r="H44" s="7"/>
      <c r="J44" s="7"/>
      <c r="K44" s="7"/>
      <c r="L44" s="7"/>
      <c r="M44" s="7"/>
      <c r="N44" s="7"/>
      <c r="O44" s="7"/>
      <c r="P44" s="7"/>
      <c r="Q44" s="7"/>
      <c r="R44" s="7"/>
      <c r="AH44" s="129"/>
      <c r="AI44" s="70"/>
      <c r="AJ44" s="71"/>
      <c r="AK44" s="71"/>
      <c r="AL44" s="71"/>
      <c r="AM44" s="71"/>
      <c r="AN44" s="71"/>
      <c r="AO44" s="71"/>
      <c r="AP44" s="71"/>
      <c r="AQ44" s="71"/>
      <c r="AR44" s="71"/>
      <c r="AS44" s="71"/>
      <c r="AT44" s="72"/>
      <c r="AV44" s="16"/>
      <c r="AW44" s="17"/>
      <c r="AX44" s="11"/>
      <c r="AY44" s="17"/>
      <c r="BD44" s="112">
        <v>1</v>
      </c>
      <c r="BG44" s="41"/>
      <c r="BH44" s="41"/>
      <c r="BI44" s="41"/>
      <c r="BJ44" s="6"/>
    </row>
    <row r="45" spans="5:65" ht="15" x14ac:dyDescent="0.25">
      <c r="E45" s="7"/>
      <c r="F45" s="7"/>
      <c r="G45" s="7"/>
      <c r="H45" s="7"/>
      <c r="J45" s="7"/>
      <c r="K45" s="7"/>
      <c r="L45" s="7"/>
      <c r="M45" s="7"/>
      <c r="N45" s="7"/>
      <c r="O45" s="7"/>
      <c r="P45" s="7"/>
      <c r="Q45" s="7"/>
      <c r="R45" s="7"/>
      <c r="AH45" s="129"/>
      <c r="AI45" s="79" t="s">
        <v>6</v>
      </c>
      <c r="AJ45" s="71">
        <f>1-AJ43</f>
        <v>1</v>
      </c>
      <c r="AK45" s="71"/>
      <c r="AL45" s="71">
        <f>1-AL43</f>
        <v>1</v>
      </c>
      <c r="AM45" s="71"/>
      <c r="AN45" s="71">
        <f>1-AN43</f>
        <v>1</v>
      </c>
      <c r="AO45" s="71"/>
      <c r="AP45" s="71">
        <f>1-AP43</f>
        <v>1</v>
      </c>
      <c r="AQ45" s="71"/>
      <c r="AR45" s="71">
        <f>1-AR43</f>
        <v>1</v>
      </c>
      <c r="AS45" s="71"/>
      <c r="AT45" s="72">
        <f>1-AT43</f>
        <v>1</v>
      </c>
      <c r="AV45" s="16"/>
      <c r="AW45" s="17"/>
      <c r="AX45" s="11"/>
      <c r="AY45" s="17"/>
      <c r="BG45" s="6"/>
      <c r="BH45" s="6"/>
      <c r="BI45" s="6"/>
      <c r="BJ45" s="6"/>
    </row>
    <row r="46" spans="5:65" ht="15.75" thickBot="1" x14ac:dyDescent="0.3">
      <c r="E46" s="7"/>
      <c r="F46" s="7"/>
      <c r="G46" s="7"/>
      <c r="H46" s="7"/>
      <c r="J46" s="7"/>
      <c r="K46" s="7"/>
      <c r="L46" s="7"/>
      <c r="M46" s="7"/>
      <c r="N46" s="7"/>
      <c r="O46" s="7"/>
      <c r="P46" s="7"/>
      <c r="Q46" s="7"/>
      <c r="R46" s="7"/>
      <c r="AH46" s="130"/>
      <c r="AI46" s="80"/>
      <c r="AJ46" s="81"/>
      <c r="AK46" s="81"/>
      <c r="AL46" s="81"/>
      <c r="AM46" s="81"/>
      <c r="AN46" s="81"/>
      <c r="AO46" s="81"/>
      <c r="AP46" s="81"/>
      <c r="AQ46" s="81"/>
      <c r="AR46" s="81"/>
      <c r="AS46" s="81"/>
      <c r="AT46" s="82"/>
      <c r="AV46" s="16"/>
      <c r="AW46" s="17"/>
      <c r="AX46" s="11"/>
      <c r="AY46" s="17"/>
      <c r="BG46" s="6"/>
      <c r="BH46" s="6"/>
      <c r="BI46" s="6"/>
      <c r="BJ46" s="6"/>
    </row>
    <row r="47" spans="5:65" ht="15.75" customHeight="1" thickBot="1" x14ac:dyDescent="0.3">
      <c r="G47" s="121" t="s">
        <v>27</v>
      </c>
      <c r="H47" s="121"/>
      <c r="I47" s="121"/>
      <c r="J47" s="121"/>
      <c r="K47" s="121"/>
      <c r="L47" s="121"/>
      <c r="M47" s="121"/>
      <c r="N47" s="121"/>
      <c r="O47" s="121"/>
      <c r="P47" s="121"/>
      <c r="Q47" s="121"/>
      <c r="R47" s="121"/>
      <c r="S47" s="121"/>
      <c r="T47" s="121"/>
      <c r="U47" s="121"/>
      <c r="AG47" s="7"/>
      <c r="AH47" s="46"/>
      <c r="AI47" s="47"/>
      <c r="AJ47" s="48"/>
      <c r="AK47" s="48"/>
      <c r="AL47" s="48"/>
      <c r="AM47" s="48"/>
      <c r="AN47" s="48"/>
      <c r="AO47" s="48"/>
      <c r="AP47" s="48"/>
      <c r="AQ47" s="48"/>
      <c r="AR47" s="48"/>
      <c r="AS47" s="48"/>
      <c r="AT47" s="48"/>
      <c r="AU47" s="49"/>
      <c r="AV47" s="16"/>
      <c r="AW47" s="17"/>
      <c r="AX47" s="11"/>
      <c r="AY47" s="17"/>
      <c r="BG47" s="6"/>
      <c r="BH47" s="6"/>
      <c r="BI47" s="6"/>
      <c r="BJ47" s="6"/>
    </row>
    <row r="48" spans="5:65" ht="15" customHeight="1" x14ac:dyDescent="0.25">
      <c r="G48" s="121"/>
      <c r="H48" s="121"/>
      <c r="I48" s="121"/>
      <c r="J48" s="121"/>
      <c r="K48" s="121"/>
      <c r="L48" s="121"/>
      <c r="M48" s="121"/>
      <c r="N48" s="121"/>
      <c r="O48" s="121"/>
      <c r="P48" s="121"/>
      <c r="Q48" s="121"/>
      <c r="R48" s="121"/>
      <c r="S48" s="121"/>
      <c r="T48" s="121"/>
      <c r="U48" s="121"/>
      <c r="AH48" s="131" t="s">
        <v>11</v>
      </c>
      <c r="AI48" s="83"/>
      <c r="AJ48" s="84" t="s">
        <v>0</v>
      </c>
      <c r="AK48" s="84"/>
      <c r="AL48" s="84" t="s">
        <v>1</v>
      </c>
      <c r="AM48" s="84"/>
      <c r="AN48" s="84" t="s">
        <v>2</v>
      </c>
      <c r="AO48" s="84"/>
      <c r="AP48" s="84" t="s">
        <v>3</v>
      </c>
      <c r="AQ48" s="84"/>
      <c r="AR48" s="84" t="s">
        <v>4</v>
      </c>
      <c r="AS48" s="84"/>
      <c r="AT48" s="85" t="s">
        <v>5</v>
      </c>
      <c r="AV48" s="16"/>
      <c r="AW48" s="17"/>
      <c r="AX48" s="11"/>
      <c r="AY48" s="17"/>
      <c r="BG48" s="6"/>
      <c r="BH48" s="6"/>
      <c r="BI48" s="6"/>
      <c r="BJ48" s="6"/>
      <c r="BK48" s="6"/>
      <c r="BL48" s="6"/>
      <c r="BM48" s="6"/>
    </row>
    <row r="49" spans="9:65" ht="15" customHeight="1" x14ac:dyDescent="0.25">
      <c r="AD49" s="26"/>
      <c r="AH49" s="132"/>
      <c r="AI49" s="86" t="s">
        <v>7</v>
      </c>
      <c r="AJ49" s="87" t="str">
        <f>+IF(AND($BC49,$AW$85=1,$AX$78=4),AJ100,"")</f>
        <v/>
      </c>
      <c r="AK49" s="87"/>
      <c r="AL49" s="87" t="str">
        <f>+IF(AND($BC49,$AW$85=2,$AX$78=4),AL100,"")</f>
        <v/>
      </c>
      <c r="AM49" s="87"/>
      <c r="AN49" s="87" t="str">
        <f>+IF(AND($BC49,$AW$85=3,$AX$78=4),AN100,"")</f>
        <v/>
      </c>
      <c r="AO49" s="87"/>
      <c r="AP49" s="87" t="str">
        <f>+IF(AND($BC49,$AW$85=4,$AX$78=4),AP100,"")</f>
        <v/>
      </c>
      <c r="AQ49" s="87"/>
      <c r="AR49" s="87" t="str">
        <f>+IF(AND($BC49,$AW$85=5,$AX$78=4),AR100,"")</f>
        <v/>
      </c>
      <c r="AS49" s="87"/>
      <c r="AT49" s="88" t="str">
        <f>+IF(AND($BC49,$AW$85=6,$AX$78=4),AT100,"")</f>
        <v/>
      </c>
      <c r="AV49" s="21" t="str">
        <f>+IF(AND($AX$78=4,$BD$54=1),BD49,IF(AND($AX$78=4,$BD$54=2),BE49,IF(AND($AX$78=4,$BD$54=3),BF49,"")))</f>
        <v/>
      </c>
      <c r="AW49" s="22"/>
      <c r="AX49" s="23"/>
      <c r="AY49" s="22"/>
      <c r="AZ49" s="24"/>
      <c r="BA49" s="24"/>
      <c r="BB49" s="110"/>
      <c r="BC49" s="100" t="b">
        <v>0</v>
      </c>
      <c r="BD49" s="110" t="str">
        <f>+IF(BC49,BG49*BI6,"")</f>
        <v/>
      </c>
      <c r="BE49" s="110" t="str">
        <f>+IF(BC49,BH49*BI6,"")</f>
        <v/>
      </c>
      <c r="BF49" s="110" t="str">
        <f>+IF(BC49,BI49*BI6,"")</f>
        <v/>
      </c>
      <c r="BG49" s="6">
        <v>51</v>
      </c>
      <c r="BH49" s="57">
        <v>75.73</v>
      </c>
      <c r="BI49" s="6">
        <v>109</v>
      </c>
      <c r="BJ49" s="6"/>
      <c r="BK49" s="25"/>
      <c r="BL49" s="25"/>
      <c r="BM49" s="25"/>
    </row>
    <row r="50" spans="9:65" ht="15.75" customHeight="1" x14ac:dyDescent="0.25">
      <c r="R50" s="26"/>
      <c r="S50" s="26"/>
      <c r="T50" s="26"/>
      <c r="U50" s="26"/>
      <c r="V50" s="26"/>
      <c r="X50" s="26"/>
      <c r="Y50" s="26"/>
      <c r="Z50" s="26"/>
      <c r="AA50" s="26"/>
      <c r="AB50" s="26"/>
      <c r="AC50" s="26"/>
      <c r="AD50" s="26"/>
      <c r="AE50" s="26"/>
      <c r="AH50" s="132"/>
      <c r="AI50" s="86" t="s">
        <v>8</v>
      </c>
      <c r="AJ50" s="87" t="str">
        <f>+IF(AND($BC50,$AW$85=1,$AX$78=4),AJ101,"")</f>
        <v/>
      </c>
      <c r="AK50" s="87"/>
      <c r="AL50" s="87" t="str">
        <f>+IF(AND($BC50,$AW$85=2,$AX$78=4),AL101,"")</f>
        <v/>
      </c>
      <c r="AM50" s="87"/>
      <c r="AN50" s="87" t="str">
        <f>+IF(AND($BC50,$AW$85=3,$AX$78=4),AN101,"")</f>
        <v/>
      </c>
      <c r="AO50" s="87"/>
      <c r="AP50" s="87" t="str">
        <f>+IF(AND($BC50,$AW$85=4,$AX$78=4),AP101,"")</f>
        <v/>
      </c>
      <c r="AQ50" s="87"/>
      <c r="AR50" s="87" t="str">
        <f>+IF(AND($BC50,$AW$85=5,$AX$78=4),AR101,"")</f>
        <v/>
      </c>
      <c r="AS50" s="87"/>
      <c r="AT50" s="88" t="str">
        <f>+IF(AND($BC50,$AW$85=6,$AX$78=4),AT101,"")</f>
        <v/>
      </c>
      <c r="AV50" s="21" t="str">
        <f t="shared" ref="AV50:AV52" si="7">+IF(AND($AX$78=4,$BD$54=1),BD50,IF(AND($AX$78=4,$BD$54=2),BE50,IF(AND($AX$78=4,$BD$54=3),BF50,"")))</f>
        <v/>
      </c>
      <c r="AW50" s="22"/>
      <c r="AX50" s="23"/>
      <c r="AY50" s="22"/>
      <c r="AZ50" s="24"/>
      <c r="BA50" s="24"/>
      <c r="BB50" s="110"/>
      <c r="BC50" s="100" t="b">
        <v>0</v>
      </c>
      <c r="BD50" s="110" t="str">
        <f>+IF(BC50,BG50*BI7,"")</f>
        <v/>
      </c>
      <c r="BE50" s="110" t="str">
        <f>+IF(BC50,BH50*BI7,"")</f>
        <v/>
      </c>
      <c r="BF50" s="110" t="str">
        <f>+IF(BC50,BI50*BI7,"")</f>
        <v/>
      </c>
      <c r="BG50" s="6">
        <v>108</v>
      </c>
      <c r="BH50" s="57">
        <v>139.6</v>
      </c>
      <c r="BI50" s="6">
        <v>151</v>
      </c>
      <c r="BJ50" s="6"/>
      <c r="BK50" s="25"/>
      <c r="BL50" s="25"/>
      <c r="BM50" s="25"/>
    </row>
    <row r="51" spans="9:65" ht="15" x14ac:dyDescent="0.25">
      <c r="R51" s="26"/>
      <c r="S51" s="26"/>
      <c r="T51" s="26"/>
      <c r="U51" s="26"/>
      <c r="V51" s="26"/>
      <c r="X51" s="26"/>
      <c r="Y51" s="26"/>
      <c r="Z51" s="26"/>
      <c r="AA51" s="26"/>
      <c r="AB51" s="26"/>
      <c r="AC51" s="26"/>
      <c r="AE51" s="26"/>
      <c r="AH51" s="132"/>
      <c r="AI51" s="86" t="s">
        <v>9</v>
      </c>
      <c r="AJ51" s="87" t="str">
        <f>+IF(AND($BC51,$AW$85=1,$AX$78=4),AJ102,"")</f>
        <v/>
      </c>
      <c r="AK51" s="87"/>
      <c r="AL51" s="87" t="str">
        <f>+IF(AND($BC51,$AW$85=2,$AX$78=4),AL102,"")</f>
        <v/>
      </c>
      <c r="AM51" s="87"/>
      <c r="AN51" s="87" t="str">
        <f>+IF(AND($BC51,$AW$85=3,$AX$78=4),AN102,"")</f>
        <v/>
      </c>
      <c r="AO51" s="87"/>
      <c r="AP51" s="87" t="str">
        <f>+IF(AND($BC51,$AW$85=4,$AX$78=4),AP102,"")</f>
        <v/>
      </c>
      <c r="AQ51" s="87"/>
      <c r="AR51" s="87" t="str">
        <f>+IF(AND($BC51,$AW$85=5,$AX$78=4),AR102,"")</f>
        <v/>
      </c>
      <c r="AS51" s="87"/>
      <c r="AT51" s="88" t="str">
        <f>+IF(AND($BC51,$AW$85=6,$AX$78=4),AT102,"")</f>
        <v/>
      </c>
      <c r="AV51" s="21" t="str">
        <f t="shared" si="7"/>
        <v/>
      </c>
      <c r="AW51" s="22"/>
      <c r="AX51" s="23"/>
      <c r="AY51" s="22"/>
      <c r="AZ51" s="24"/>
      <c r="BA51" s="24"/>
      <c r="BB51" s="110"/>
      <c r="BC51" s="100" t="b">
        <v>0</v>
      </c>
      <c r="BD51" s="110" t="str">
        <f>+IF(BC51,BG51*BI8,"")</f>
        <v/>
      </c>
      <c r="BE51" s="110" t="str">
        <f>+IF(BC51,BH51*BI8,"")</f>
        <v/>
      </c>
      <c r="BF51" s="110" t="str">
        <f>+IF(BC51,BI51*BI8,"")</f>
        <v/>
      </c>
      <c r="BG51" s="6">
        <v>20</v>
      </c>
      <c r="BH51" s="57">
        <v>23.78</v>
      </c>
      <c r="BI51" s="6">
        <v>42</v>
      </c>
      <c r="BJ51" s="6"/>
      <c r="BK51" s="25"/>
      <c r="BL51" s="25"/>
      <c r="BM51" s="25"/>
    </row>
    <row r="52" spans="9:65" ht="15.75" thickBot="1" x14ac:dyDescent="0.3">
      <c r="AH52" s="132"/>
      <c r="AI52" s="89" t="s">
        <v>10</v>
      </c>
      <c r="AJ52" s="87" t="str">
        <f>+IF(AND($BC52,$AW$85=1,$AX$78=4),AJ103,"")</f>
        <v/>
      </c>
      <c r="AK52" s="90"/>
      <c r="AL52" s="87" t="str">
        <f>+IF(AND($BC52,$AW$85=2,$AX$78=4),AL103,"")</f>
        <v/>
      </c>
      <c r="AM52" s="90"/>
      <c r="AN52" s="87" t="str">
        <f>+IF(AND($BC52,$AW$85=3,$AX$78=4),AN103,"")</f>
        <v/>
      </c>
      <c r="AO52" s="90"/>
      <c r="AP52" s="87" t="str">
        <f>+IF(AND($BC52,$AW$85=4,$AX$78=4),AP103,"")</f>
        <v/>
      </c>
      <c r="AQ52" s="90"/>
      <c r="AR52" s="87" t="str">
        <f>+IF(AND($BC52,$AW$85=5,$AX$78=4),AR103,"")</f>
        <v/>
      </c>
      <c r="AS52" s="90"/>
      <c r="AT52" s="88" t="str">
        <f>+IF(AND($BC52,$AW$85=6,$AX$78=4),AT103,"")</f>
        <v/>
      </c>
      <c r="AV52" s="30" t="str">
        <f t="shared" si="7"/>
        <v/>
      </c>
      <c r="AW52" s="31"/>
      <c r="AX52" s="32"/>
      <c r="AY52" s="31"/>
      <c r="AZ52" s="33"/>
      <c r="BA52" s="33"/>
      <c r="BB52" s="111"/>
      <c r="BC52" s="100" t="b">
        <v>0</v>
      </c>
      <c r="BD52" s="110" t="str">
        <f>+IF(BC52,BG52*BI9,"")</f>
        <v/>
      </c>
      <c r="BE52" s="110" t="str">
        <f>+IF(BC52,BH52*BI9,"")</f>
        <v/>
      </c>
      <c r="BF52" s="110" t="str">
        <f>+IF(BC52,BI52*BI9,"")</f>
        <v/>
      </c>
      <c r="BG52" s="6">
        <v>44</v>
      </c>
      <c r="BH52" s="75">
        <v>67</v>
      </c>
      <c r="BI52" s="6">
        <v>98</v>
      </c>
      <c r="BJ52" s="6"/>
      <c r="BK52" s="25"/>
      <c r="BL52" s="25"/>
      <c r="BM52" s="34"/>
    </row>
    <row r="53" spans="9:65" ht="16.5" thickTop="1" thickBot="1" x14ac:dyDescent="0.3">
      <c r="AH53" s="132"/>
      <c r="AI53" s="91" t="s">
        <v>16</v>
      </c>
      <c r="AJ53" s="92">
        <f>+SUM(AJ49:AJ52)</f>
        <v>0</v>
      </c>
      <c r="AK53" s="92"/>
      <c r="AL53" s="92">
        <f t="shared" ref="AL53:AT53" si="8">+SUM(AL49:AL52)</f>
        <v>0</v>
      </c>
      <c r="AM53" s="92"/>
      <c r="AN53" s="92">
        <f t="shared" si="8"/>
        <v>0</v>
      </c>
      <c r="AO53" s="92"/>
      <c r="AP53" s="92">
        <f t="shared" si="8"/>
        <v>0</v>
      </c>
      <c r="AQ53" s="92"/>
      <c r="AR53" s="92">
        <f t="shared" si="8"/>
        <v>0</v>
      </c>
      <c r="AS53" s="92"/>
      <c r="AT53" s="93">
        <f t="shared" si="8"/>
        <v>0</v>
      </c>
      <c r="AV53" s="38" t="str">
        <f>+IF(SUM(AV49:AV52)&gt;1,SUM(AV49:AV52),"")</f>
        <v/>
      </c>
      <c r="AW53" s="39" t="str">
        <f>+IF(AND(SUM(AV49:AV52)&gt;0,AW82&gt;0),IF($AW$85=1,AJ53*$AW$82,IF($AW$85=2,$AW$82*AL53,IF($AW$85=3,AN53*$AW$82,IF($AW$85=4,AP53*$AW$82,IF($AW$85=5,AR53*$AW$82,IF($AW$85=6,AT53*$AW$82)))))),"")</f>
        <v/>
      </c>
      <c r="AX53" s="40" t="str">
        <f>+IF(AND(SUM(AV49:AV52)&gt;0,AW82&gt;0),IF(AND($AW$82&gt;$AY$68,$AW$82&lt;=$AZ$68),AW53*$BA$68/100,IF(AND($AW$82&gt;$AY$69,$AW$82&lt;=$AZ$69),$BA$69/100*AW53,IF(AND($AW$82&gt;$AY$70,$AW$82&lt;=$AZ$70),$BA$70/100*AW53,IF(AND($AW$82&gt;$AY$71,$AW$82&lt;=$AZ$71),$BA$71/100*AW53,IF($AW$82&gt;$AY$72,$BA$72/100*AW53,0))))),"")</f>
        <v/>
      </c>
      <c r="AY53" s="39" t="str">
        <f>+IF(AND(SUM(AV49:AV52)&gt;0,AW82&gt;0),AV53/AX53,"")</f>
        <v/>
      </c>
      <c r="AZ53" s="24"/>
      <c r="BA53" s="24"/>
      <c r="BB53" s="110"/>
      <c r="BD53" s="110" t="str">
        <f>+IF(SUM(BD49:BD52)&gt;1,SUM(BD49:BD52),"")</f>
        <v/>
      </c>
      <c r="BE53" s="110" t="str">
        <f>+IF(SUM(BE49:BE52)&gt;1,SUM(BE49:BE52),"")</f>
        <v/>
      </c>
      <c r="BF53" s="110" t="str">
        <f>+IF(SUM(BF49:BF52)&gt;1,SUM(BF49:BF52),"")</f>
        <v/>
      </c>
      <c r="BG53" s="6"/>
      <c r="BH53" s="6"/>
      <c r="BI53" s="6"/>
      <c r="BJ53" s="6"/>
      <c r="BK53" s="25"/>
      <c r="BL53" s="25"/>
      <c r="BM53" s="25"/>
    </row>
    <row r="54" spans="9:65" ht="15.75" thickTop="1" x14ac:dyDescent="0.25">
      <c r="AH54" s="132"/>
      <c r="AI54" s="86"/>
      <c r="AJ54" s="87"/>
      <c r="AK54" s="87"/>
      <c r="AL54" s="87"/>
      <c r="AM54" s="87"/>
      <c r="AN54" s="87"/>
      <c r="AO54" s="87"/>
      <c r="AP54" s="87"/>
      <c r="AQ54" s="87"/>
      <c r="AR54" s="87"/>
      <c r="AS54" s="87"/>
      <c r="AT54" s="88"/>
      <c r="AV54" s="16"/>
      <c r="AW54" s="17"/>
      <c r="AX54" s="11"/>
      <c r="AY54" s="17"/>
      <c r="BD54" s="112">
        <v>1</v>
      </c>
      <c r="BG54" s="41"/>
      <c r="BH54" s="41"/>
      <c r="BI54" s="41"/>
      <c r="BJ54" s="6"/>
      <c r="BK54" s="6"/>
      <c r="BL54" s="6"/>
      <c r="BM54" s="6"/>
    </row>
    <row r="55" spans="9:65" ht="15" x14ac:dyDescent="0.25">
      <c r="AH55" s="132"/>
      <c r="AI55" s="94" t="s">
        <v>6</v>
      </c>
      <c r="AJ55" s="87">
        <f>1-AJ53</f>
        <v>1</v>
      </c>
      <c r="AK55" s="87"/>
      <c r="AL55" s="87">
        <f>1-AL53</f>
        <v>1</v>
      </c>
      <c r="AM55" s="87"/>
      <c r="AN55" s="87">
        <f>1-AN53</f>
        <v>1</v>
      </c>
      <c r="AO55" s="87"/>
      <c r="AP55" s="87">
        <f>1-AP53</f>
        <v>1</v>
      </c>
      <c r="AQ55" s="87"/>
      <c r="AR55" s="87">
        <f>1-AR53</f>
        <v>1</v>
      </c>
      <c r="AS55" s="87"/>
      <c r="AT55" s="88">
        <f>1-AT53</f>
        <v>1</v>
      </c>
      <c r="AV55" s="16"/>
      <c r="AW55" s="17"/>
      <c r="AX55" s="11"/>
      <c r="AY55" s="17"/>
      <c r="BG55" s="6"/>
      <c r="BH55" s="6"/>
      <c r="BI55" s="6"/>
      <c r="BJ55" s="6"/>
      <c r="BK55" s="6"/>
      <c r="BL55" s="6"/>
      <c r="BM55" s="6"/>
    </row>
    <row r="56" spans="9:65" ht="15.75" thickBot="1" x14ac:dyDescent="0.3">
      <c r="AH56" s="133"/>
      <c r="AI56" s="95"/>
      <c r="AJ56" s="96"/>
      <c r="AK56" s="96"/>
      <c r="AL56" s="96"/>
      <c r="AM56" s="96"/>
      <c r="AN56" s="96"/>
      <c r="AO56" s="96"/>
      <c r="AP56" s="96"/>
      <c r="AQ56" s="96"/>
      <c r="AR56" s="96"/>
      <c r="AS56" s="96"/>
      <c r="AT56" s="97"/>
      <c r="AV56" s="16"/>
      <c r="AW56" s="17"/>
      <c r="AX56" s="11"/>
      <c r="AY56" s="17"/>
      <c r="BG56" s="6"/>
      <c r="BH56" s="6"/>
      <c r="BI56" s="6"/>
      <c r="BJ56" s="6"/>
      <c r="BK56" s="6"/>
      <c r="BL56" s="6"/>
      <c r="BM56" s="6"/>
    </row>
    <row r="58" spans="9:65" x14ac:dyDescent="0.2">
      <c r="AF58" s="101" t="s">
        <v>47</v>
      </c>
    </row>
    <row r="60" spans="9:65" hidden="1" x14ac:dyDescent="0.2">
      <c r="BG60" s="98"/>
      <c r="BH60" s="98"/>
      <c r="BI60" s="98"/>
      <c r="BJ60" s="98"/>
      <c r="BK60" s="98"/>
      <c r="BL60" s="98"/>
    </row>
    <row r="61" spans="9:65" s="114" customFormat="1" hidden="1" x14ac:dyDescent="0.2">
      <c r="I61" s="6"/>
      <c r="BG61" s="98"/>
      <c r="BH61" s="98"/>
      <c r="BI61" s="98"/>
      <c r="BJ61" s="98"/>
      <c r="BK61" s="98"/>
      <c r="BL61" s="98"/>
    </row>
    <row r="62" spans="9:65" s="114" customFormat="1" hidden="1" x14ac:dyDescent="0.2">
      <c r="I62" s="6"/>
      <c r="BG62" s="98"/>
      <c r="BH62" s="98"/>
      <c r="BI62" s="98"/>
      <c r="BJ62" s="98"/>
      <c r="BK62" s="98"/>
      <c r="BL62" s="98"/>
    </row>
    <row r="63" spans="9:65" s="114" customFormat="1" hidden="1" x14ac:dyDescent="0.2">
      <c r="I63" s="6"/>
      <c r="BG63" s="98"/>
      <c r="BH63" s="98"/>
      <c r="BI63" s="98"/>
      <c r="BJ63" s="98"/>
      <c r="BK63" s="98"/>
      <c r="BL63" s="98"/>
    </row>
    <row r="64" spans="9:65" s="114" customFormat="1" hidden="1" x14ac:dyDescent="0.2">
      <c r="I64" s="6"/>
      <c r="BG64" s="98"/>
      <c r="BH64" s="98"/>
      <c r="BI64" s="98"/>
      <c r="BJ64" s="98"/>
      <c r="BK64" s="98"/>
      <c r="BL64" s="98"/>
    </row>
    <row r="65" spans="9:64" s="114" customFormat="1" hidden="1" x14ac:dyDescent="0.2">
      <c r="I65" s="6"/>
      <c r="BG65" s="98"/>
      <c r="BH65" s="98"/>
      <c r="BI65" s="98"/>
      <c r="BJ65" s="98"/>
      <c r="BK65" s="98"/>
      <c r="BL65" s="98"/>
    </row>
    <row r="66" spans="9:64" s="114" customFormat="1" hidden="1" x14ac:dyDescent="0.2">
      <c r="I66" s="6"/>
    </row>
    <row r="67" spans="9:64" s="114" customFormat="1" hidden="1" x14ac:dyDescent="0.2">
      <c r="I67" s="6"/>
    </row>
    <row r="68" spans="9:64" s="114" customFormat="1" hidden="1" x14ac:dyDescent="0.2">
      <c r="I68" s="6"/>
      <c r="AW68" s="114" t="s">
        <v>29</v>
      </c>
      <c r="AY68" s="99">
        <v>0</v>
      </c>
      <c r="AZ68" s="99">
        <v>20000</v>
      </c>
      <c r="BA68" s="114">
        <v>13</v>
      </c>
      <c r="BB68" s="114" t="s">
        <v>28</v>
      </c>
      <c r="BC68" s="115"/>
      <c r="BD68" s="115"/>
      <c r="BE68" s="115"/>
      <c r="BF68" s="115"/>
      <c r="BG68" s="115"/>
    </row>
    <row r="69" spans="9:64" s="114" customFormat="1" hidden="1" x14ac:dyDescent="0.2">
      <c r="I69" s="6"/>
      <c r="AY69" s="99">
        <v>20001</v>
      </c>
      <c r="AZ69" s="99">
        <v>25000</v>
      </c>
      <c r="BA69" s="114">
        <v>12</v>
      </c>
      <c r="BC69" s="115"/>
      <c r="BD69" s="115"/>
      <c r="BE69" s="115"/>
      <c r="BF69" s="115"/>
      <c r="BG69" s="115"/>
    </row>
    <row r="70" spans="9:64" s="114" customFormat="1" hidden="1" x14ac:dyDescent="0.2">
      <c r="I70" s="6"/>
      <c r="AY70" s="99">
        <v>25001</v>
      </c>
      <c r="AZ70" s="99">
        <v>30000</v>
      </c>
      <c r="BA70" s="114">
        <v>11</v>
      </c>
      <c r="BC70" s="115"/>
      <c r="BD70" s="115"/>
      <c r="BE70" s="115"/>
      <c r="BF70" s="115"/>
      <c r="BG70" s="115"/>
    </row>
    <row r="71" spans="9:64" s="114" customFormat="1" hidden="1" x14ac:dyDescent="0.2">
      <c r="I71" s="6"/>
      <c r="AY71" s="99">
        <v>30001</v>
      </c>
      <c r="AZ71" s="99">
        <v>35000</v>
      </c>
      <c r="BA71" s="114">
        <v>10</v>
      </c>
      <c r="BC71" s="115"/>
      <c r="BD71" s="115"/>
      <c r="BE71" s="115"/>
      <c r="BF71" s="115"/>
      <c r="BG71" s="115"/>
    </row>
    <row r="72" spans="9:64" s="114" customFormat="1" hidden="1" x14ac:dyDescent="0.2">
      <c r="I72" s="6"/>
      <c r="AH72" s="114" t="s">
        <v>12</v>
      </c>
      <c r="AJ72" s="114" t="s">
        <v>0</v>
      </c>
      <c r="AL72" s="114" t="s">
        <v>1</v>
      </c>
      <c r="AN72" s="114" t="s">
        <v>2</v>
      </c>
      <c r="AP72" s="114" t="s">
        <v>3</v>
      </c>
      <c r="AR72" s="114" t="s">
        <v>4</v>
      </c>
      <c r="AT72" s="114" t="s">
        <v>5</v>
      </c>
      <c r="AY72" s="99">
        <v>35001</v>
      </c>
      <c r="AZ72" s="99">
        <v>150000</v>
      </c>
      <c r="BA72" s="114">
        <v>9</v>
      </c>
      <c r="BC72" s="115"/>
      <c r="BD72" s="115"/>
      <c r="BE72" s="115"/>
      <c r="BF72" s="115"/>
      <c r="BG72" s="115"/>
    </row>
    <row r="73" spans="9:64" s="114" customFormat="1" hidden="1" x14ac:dyDescent="0.2">
      <c r="I73" s="6"/>
      <c r="AI73" s="114" t="s">
        <v>7</v>
      </c>
      <c r="AJ73" s="114">
        <v>0.15758468335787901</v>
      </c>
      <c r="AL73" s="114">
        <v>0.18890814558058924</v>
      </c>
      <c r="AN73" s="114">
        <v>0.1297071129707113</v>
      </c>
      <c r="AP73" s="114">
        <v>9.285714285714286E-2</v>
      </c>
      <c r="AR73" s="114">
        <v>6.8306010928961755E-2</v>
      </c>
      <c r="AT73" s="114">
        <v>7.5812274368231042E-2</v>
      </c>
    </row>
    <row r="74" spans="9:64" s="114" customFormat="1" hidden="1" x14ac:dyDescent="0.2">
      <c r="I74" s="6"/>
      <c r="AI74" s="114" t="s">
        <v>8</v>
      </c>
      <c r="AJ74" s="114">
        <v>0.23564064801178203</v>
      </c>
      <c r="AL74" s="114">
        <v>0.23223570190641249</v>
      </c>
      <c r="AN74" s="114">
        <v>0.18828451882845187</v>
      </c>
      <c r="AP74" s="114">
        <v>0.16428571428571428</v>
      </c>
      <c r="AR74" s="114">
        <v>0.12841530054644809</v>
      </c>
      <c r="AT74" s="114">
        <v>0.1444043321299639</v>
      </c>
    </row>
    <row r="75" spans="9:64" s="114" customFormat="1" hidden="1" x14ac:dyDescent="0.2">
      <c r="I75" s="6"/>
      <c r="AI75" s="114" t="s">
        <v>9</v>
      </c>
      <c r="AJ75" s="114">
        <v>0.15905743740795286</v>
      </c>
      <c r="AL75" s="114">
        <v>8.3188908145580595E-2</v>
      </c>
      <c r="AN75" s="114">
        <v>0.100418410041841</v>
      </c>
      <c r="AP75" s="114">
        <v>0.11190476190476191</v>
      </c>
      <c r="AR75" s="114">
        <v>0.12295081967213115</v>
      </c>
      <c r="AT75" s="114">
        <v>0.10108303249097472</v>
      </c>
    </row>
    <row r="76" spans="9:64" s="114" customFormat="1" hidden="1" x14ac:dyDescent="0.2">
      <c r="I76" s="6"/>
      <c r="AI76" s="114" t="s">
        <v>10</v>
      </c>
      <c r="AJ76" s="114">
        <v>8.5419734904270989E-2</v>
      </c>
      <c r="AL76" s="114">
        <v>8.3188908145580595E-2</v>
      </c>
      <c r="AN76" s="114">
        <v>0.100418410041841</v>
      </c>
      <c r="AP76" s="114">
        <v>8.5714285714285715E-2</v>
      </c>
      <c r="AR76" s="114">
        <v>6.5573770491803282E-2</v>
      </c>
      <c r="AT76" s="114">
        <v>9.3862815884476536E-2</v>
      </c>
    </row>
    <row r="77" spans="9:64" s="114" customFormat="1" hidden="1" x14ac:dyDescent="0.2">
      <c r="I77" s="6"/>
      <c r="AI77" s="114" t="s">
        <v>16</v>
      </c>
      <c r="AJ77" s="114">
        <v>0.63770250368188497</v>
      </c>
      <c r="AL77" s="114">
        <v>0.58752166377816284</v>
      </c>
      <c r="AN77" s="114">
        <v>0.51882845188284521</v>
      </c>
      <c r="AP77" s="114">
        <v>0.4547619047619047</v>
      </c>
      <c r="AR77" s="114">
        <v>0.3852459016393443</v>
      </c>
      <c r="AT77" s="114">
        <v>0.41516245487364623</v>
      </c>
    </row>
    <row r="78" spans="9:64" s="114" customFormat="1" hidden="1" x14ac:dyDescent="0.2">
      <c r="I78" s="6"/>
      <c r="AW78" s="114" t="s">
        <v>34</v>
      </c>
      <c r="AX78" s="102">
        <v>1</v>
      </c>
    </row>
    <row r="79" spans="9:64" s="114" customFormat="1" hidden="1" x14ac:dyDescent="0.2">
      <c r="I79" s="6"/>
      <c r="AI79" s="114" t="s">
        <v>6</v>
      </c>
      <c r="AJ79" s="114">
        <v>0.36229749631811486</v>
      </c>
      <c r="AL79" s="114">
        <v>0.41247833622183711</v>
      </c>
      <c r="AN79" s="114">
        <v>0.48117154811715479</v>
      </c>
      <c r="AP79" s="114">
        <v>0.54523809523809519</v>
      </c>
      <c r="AR79" s="114">
        <v>0.61475409836065575</v>
      </c>
      <c r="AT79" s="114">
        <v>0.58483754512635377</v>
      </c>
    </row>
    <row r="80" spans="9:64" s="114" customFormat="1" hidden="1" x14ac:dyDescent="0.2">
      <c r="I80" s="6"/>
    </row>
    <row r="81" spans="9:56" s="114" customFormat="1" hidden="1" x14ac:dyDescent="0.2">
      <c r="I81" s="6"/>
      <c r="AH81" s="114" t="s">
        <v>15</v>
      </c>
      <c r="AJ81" s="114" t="s">
        <v>0</v>
      </c>
      <c r="AL81" s="114" t="s">
        <v>1</v>
      </c>
      <c r="AN81" s="114" t="s">
        <v>2</v>
      </c>
      <c r="AP81" s="114" t="s">
        <v>3</v>
      </c>
      <c r="AR81" s="114" t="s">
        <v>4</v>
      </c>
      <c r="AT81" s="114" t="s">
        <v>5</v>
      </c>
      <c r="AW81" s="114" t="s">
        <v>36</v>
      </c>
    </row>
    <row r="82" spans="9:56" s="114" customFormat="1" hidden="1" x14ac:dyDescent="0.2">
      <c r="I82" s="6"/>
      <c r="AI82" s="114" t="s">
        <v>14</v>
      </c>
      <c r="AJ82" s="114">
        <v>0.11660329531051965</v>
      </c>
      <c r="AL82" s="114">
        <v>0.13793103448275862</v>
      </c>
      <c r="AN82" s="114">
        <v>6.3789868667917443E-2</v>
      </c>
      <c r="AP82" s="114">
        <v>5.6722689075630252E-2</v>
      </c>
      <c r="AR82" s="114">
        <v>4.878048780487805E-2</v>
      </c>
      <c r="AT82" s="114">
        <v>4.2071197411003236E-2</v>
      </c>
      <c r="AW82" s="99">
        <f>+D9*10+O9+D11*1500+O11*770+AA11*4900</f>
        <v>0</v>
      </c>
      <c r="AX82" s="114" t="s">
        <v>32</v>
      </c>
      <c r="AY82" s="6"/>
      <c r="AZ82" s="6"/>
      <c r="BA82" s="6"/>
      <c r="BC82" s="6"/>
      <c r="BD82" s="6"/>
    </row>
    <row r="83" spans="9:56" s="114" customFormat="1" hidden="1" x14ac:dyDescent="0.2">
      <c r="I83" s="6"/>
      <c r="AI83" s="114" t="s">
        <v>8</v>
      </c>
      <c r="AJ83" s="114">
        <v>0.30671736375158426</v>
      </c>
      <c r="AL83" s="114">
        <v>0.29685157421289354</v>
      </c>
      <c r="AN83" s="114">
        <v>0.25515947467166977</v>
      </c>
      <c r="AP83" s="114">
        <v>0.21428571428571427</v>
      </c>
      <c r="AR83" s="114">
        <v>0.17560975609756097</v>
      </c>
      <c r="AT83" s="114">
        <v>0.17475728155339806</v>
      </c>
    </row>
    <row r="84" spans="9:56" s="114" customFormat="1" hidden="1" x14ac:dyDescent="0.2">
      <c r="I84" s="6"/>
      <c r="AI84" s="114" t="s">
        <v>9</v>
      </c>
      <c r="AJ84" s="114">
        <v>0.14195183776932827</v>
      </c>
      <c r="AL84" s="114">
        <v>7.4962518740629688E-2</v>
      </c>
      <c r="AN84" s="114">
        <v>9.3808630393996242E-2</v>
      </c>
      <c r="AP84" s="114">
        <v>0.10294117647058823</v>
      </c>
      <c r="AR84" s="114">
        <v>0.11707317073170732</v>
      </c>
      <c r="AT84" s="114">
        <v>8.7378640776699032E-2</v>
      </c>
    </row>
    <row r="85" spans="9:56" s="114" customFormat="1" hidden="1" x14ac:dyDescent="0.2">
      <c r="I85" s="6"/>
      <c r="AI85" s="114" t="s">
        <v>10</v>
      </c>
      <c r="AJ85" s="114">
        <v>7.2243346007604556E-2</v>
      </c>
      <c r="AL85" s="114">
        <v>6.8965517241379309E-2</v>
      </c>
      <c r="AN85" s="114">
        <v>8.6303939962476553E-2</v>
      </c>
      <c r="AP85" s="114">
        <v>7.3529411764705885E-2</v>
      </c>
      <c r="AR85" s="114">
        <v>5.8536585365853662E-2</v>
      </c>
      <c r="AT85" s="114">
        <v>7.4433656957928807E-2</v>
      </c>
      <c r="AW85" s="100">
        <v>1</v>
      </c>
    </row>
    <row r="86" spans="9:56" s="114" customFormat="1" hidden="1" x14ac:dyDescent="0.2">
      <c r="I86" s="6"/>
      <c r="AI86" s="114" t="s">
        <v>16</v>
      </c>
      <c r="AJ86" s="114">
        <v>0.63751584283903673</v>
      </c>
      <c r="AL86" s="114">
        <v>0.5787106446776612</v>
      </c>
      <c r="AN86" s="114">
        <v>0.49906191369606001</v>
      </c>
      <c r="AP86" s="114">
        <v>0.44747899159663868</v>
      </c>
      <c r="AR86" s="114">
        <v>0.39999999999999997</v>
      </c>
      <c r="AT86" s="114">
        <v>0.37864077669902912</v>
      </c>
      <c r="AW86" s="114" t="s">
        <v>35</v>
      </c>
    </row>
    <row r="87" spans="9:56" s="114" customFormat="1" hidden="1" x14ac:dyDescent="0.2">
      <c r="I87" s="6"/>
    </row>
    <row r="88" spans="9:56" s="114" customFormat="1" hidden="1" x14ac:dyDescent="0.2">
      <c r="I88" s="6"/>
      <c r="AI88" s="114" t="s">
        <v>6</v>
      </c>
      <c r="AJ88" s="114">
        <v>0.36248415716096327</v>
      </c>
      <c r="AL88" s="114">
        <v>0.42128935532233885</v>
      </c>
      <c r="AN88" s="114">
        <v>0.50093808630393999</v>
      </c>
      <c r="AP88" s="114">
        <v>0.55252100840336138</v>
      </c>
      <c r="AR88" s="114">
        <v>0.6</v>
      </c>
      <c r="AT88" s="114">
        <v>0.62135922330097082</v>
      </c>
    </row>
    <row r="89" spans="9:56" s="114" customFormat="1" hidden="1" x14ac:dyDescent="0.2">
      <c r="I89" s="6"/>
    </row>
    <row r="90" spans="9:56" s="114" customFormat="1" hidden="1" x14ac:dyDescent="0.2">
      <c r="I90" s="6"/>
      <c r="AH90" s="114" t="s">
        <v>13</v>
      </c>
      <c r="AJ90" s="114" t="s">
        <v>0</v>
      </c>
      <c r="AL90" s="114" t="s">
        <v>1</v>
      </c>
      <c r="AN90" s="114" t="s">
        <v>2</v>
      </c>
      <c r="AP90" s="114" t="s">
        <v>3</v>
      </c>
      <c r="AR90" s="114" t="s">
        <v>4</v>
      </c>
      <c r="AT90" s="114" t="s">
        <v>5</v>
      </c>
    </row>
    <row r="91" spans="9:56" s="114" customFormat="1" hidden="1" x14ac:dyDescent="0.2">
      <c r="I91" s="6"/>
      <c r="AI91" s="114" t="s">
        <v>7</v>
      </c>
      <c r="AJ91" s="114">
        <v>0.1697860962566845</v>
      </c>
      <c r="AL91" s="114">
        <v>0.19266055045871561</v>
      </c>
      <c r="AN91" s="114">
        <v>9.2979127134724851E-2</v>
      </c>
      <c r="AP91" s="114">
        <v>8.2627118644067798E-2</v>
      </c>
      <c r="AR91" s="114">
        <v>8.0645161290322578E-2</v>
      </c>
      <c r="AT91" s="114">
        <v>6.3694267515923567E-2</v>
      </c>
    </row>
    <row r="92" spans="9:56" s="114" customFormat="1" hidden="1" x14ac:dyDescent="0.2">
      <c r="I92" s="6"/>
      <c r="AI92" s="114" t="s">
        <v>8</v>
      </c>
      <c r="AJ92" s="114">
        <v>0.18315508021390375</v>
      </c>
      <c r="AL92" s="114">
        <v>0.17125382262996941</v>
      </c>
      <c r="AN92" s="114">
        <v>0.14800759013282733</v>
      </c>
      <c r="AP92" s="114">
        <v>0.1271186440677966</v>
      </c>
      <c r="AR92" s="114">
        <v>0.11021505376344086</v>
      </c>
      <c r="AT92" s="114">
        <v>0.10828025477707007</v>
      </c>
    </row>
    <row r="93" spans="9:56" s="114" customFormat="1" hidden="1" x14ac:dyDescent="0.2">
      <c r="I93" s="6"/>
      <c r="AI93" s="114" t="s">
        <v>9</v>
      </c>
      <c r="AJ93" s="114">
        <v>0.10828877005347594</v>
      </c>
      <c r="AL93" s="114">
        <v>5.657492354740061E-2</v>
      </c>
      <c r="AN93" s="114">
        <v>7.020872865275142E-2</v>
      </c>
      <c r="AP93" s="114">
        <v>7.8389830508474576E-2</v>
      </c>
      <c r="AR93" s="114">
        <v>9.6774193548387094E-2</v>
      </c>
      <c r="AT93" s="114">
        <v>6.6878980891719744E-2</v>
      </c>
    </row>
    <row r="94" spans="9:56" s="114" customFormat="1" hidden="1" x14ac:dyDescent="0.2">
      <c r="I94" s="6"/>
      <c r="AI94" s="114" t="s">
        <v>10</v>
      </c>
      <c r="AJ94" s="114">
        <v>0.10561497326203209</v>
      </c>
      <c r="AL94" s="114">
        <v>9.7859327217125383E-2</v>
      </c>
      <c r="AN94" s="114">
        <v>0.1252371916508539</v>
      </c>
      <c r="AP94" s="114">
        <v>0.1059322033898305</v>
      </c>
      <c r="AR94" s="114">
        <v>9.1397849462365593E-2</v>
      </c>
      <c r="AT94" s="114">
        <v>0.11146496815286625</v>
      </c>
    </row>
    <row r="95" spans="9:56" s="114" customFormat="1" hidden="1" x14ac:dyDescent="0.2">
      <c r="I95" s="6"/>
      <c r="AI95" s="114" t="s">
        <v>16</v>
      </c>
      <c r="AJ95" s="114">
        <v>0.5668449197860963</v>
      </c>
      <c r="AL95" s="114">
        <v>0.51834862385321101</v>
      </c>
      <c r="AN95" s="114">
        <v>0.43643263757115747</v>
      </c>
      <c r="AP95" s="114">
        <v>0.3940677966101695</v>
      </c>
      <c r="AR95" s="114">
        <v>0.37903225806451613</v>
      </c>
      <c r="AT95" s="114">
        <v>0.35031847133757965</v>
      </c>
    </row>
    <row r="96" spans="9:56" s="114" customFormat="1" hidden="1" x14ac:dyDescent="0.2">
      <c r="I96" s="6"/>
    </row>
    <row r="97" spans="9:46" s="114" customFormat="1" hidden="1" x14ac:dyDescent="0.2">
      <c r="I97" s="6"/>
      <c r="AI97" s="114" t="s">
        <v>6</v>
      </c>
      <c r="AJ97" s="114">
        <v>0.43315508021390375</v>
      </c>
      <c r="AL97" s="114">
        <v>0.48165137614678899</v>
      </c>
      <c r="AN97" s="114">
        <v>0.56356736242884253</v>
      </c>
      <c r="AP97" s="114">
        <v>0.60593220338983056</v>
      </c>
      <c r="AR97" s="114">
        <v>0.62096774193548387</v>
      </c>
      <c r="AT97" s="114">
        <v>0.64968152866242035</v>
      </c>
    </row>
    <row r="98" spans="9:46" s="114" customFormat="1" hidden="1" x14ac:dyDescent="0.2">
      <c r="I98" s="6"/>
    </row>
    <row r="99" spans="9:46" s="114" customFormat="1" hidden="1" x14ac:dyDescent="0.2">
      <c r="I99" s="6"/>
      <c r="AH99" s="114" t="s">
        <v>11</v>
      </c>
      <c r="AJ99" s="114" t="s">
        <v>0</v>
      </c>
      <c r="AL99" s="114" t="s">
        <v>1</v>
      </c>
      <c r="AN99" s="114" t="s">
        <v>2</v>
      </c>
      <c r="AP99" s="114" t="s">
        <v>3</v>
      </c>
      <c r="AR99" s="114" t="s">
        <v>4</v>
      </c>
      <c r="AT99" s="114" t="s">
        <v>5</v>
      </c>
    </row>
    <row r="100" spans="9:46" s="114" customFormat="1" hidden="1" x14ac:dyDescent="0.2">
      <c r="I100" s="6"/>
      <c r="AI100" s="114" t="s">
        <v>7</v>
      </c>
      <c r="AJ100" s="114">
        <v>9.7938144329896906E-2</v>
      </c>
      <c r="AL100" s="114">
        <v>0.11377245508982035</v>
      </c>
      <c r="AN100" s="114">
        <v>7.6923076923076927E-2</v>
      </c>
      <c r="AP100" s="114">
        <v>4.9479166666666664E-2</v>
      </c>
      <c r="AR100" s="114">
        <v>4.2207792207792208E-2</v>
      </c>
      <c r="AT100" s="114">
        <v>3.875968992248062E-2</v>
      </c>
    </row>
    <row r="101" spans="9:46" s="114" customFormat="1" hidden="1" x14ac:dyDescent="0.2">
      <c r="I101" s="6"/>
      <c r="AI101" s="114" t="s">
        <v>8</v>
      </c>
      <c r="AJ101" s="114">
        <v>0.27491408934707906</v>
      </c>
      <c r="AL101" s="114">
        <v>0.26147704590818366</v>
      </c>
      <c r="AN101" s="114">
        <v>0.21212121212121213</v>
      </c>
      <c r="AP101" s="114">
        <v>0.17708333333333334</v>
      </c>
      <c r="AR101" s="114">
        <v>0.15584415584415584</v>
      </c>
      <c r="AT101" s="114">
        <v>0.13565891472868216</v>
      </c>
    </row>
    <row r="102" spans="9:46" s="114" customFormat="1" hidden="1" x14ac:dyDescent="0.2">
      <c r="I102" s="6"/>
      <c r="AI102" s="114" t="s">
        <v>9</v>
      </c>
      <c r="AJ102" s="114">
        <v>0.13230240549828179</v>
      </c>
      <c r="AL102" s="114">
        <v>6.7864271457085831E-2</v>
      </c>
      <c r="AN102" s="114">
        <v>7.9254079254079249E-2</v>
      </c>
      <c r="AP102" s="114">
        <v>8.59375E-2</v>
      </c>
      <c r="AR102" s="114">
        <v>0.1038961038961039</v>
      </c>
      <c r="AT102" s="114">
        <v>6.589147286821706E-2</v>
      </c>
    </row>
    <row r="103" spans="9:46" s="114" customFormat="1" hidden="1" x14ac:dyDescent="0.2">
      <c r="I103" s="6"/>
      <c r="AI103" s="114" t="s">
        <v>10</v>
      </c>
      <c r="AJ103" s="114">
        <v>6.0137457044673541E-2</v>
      </c>
      <c r="AL103" s="114">
        <v>5.7884231536926151E-2</v>
      </c>
      <c r="AN103" s="114">
        <v>6.75990675990676E-2</v>
      </c>
      <c r="AP103" s="114">
        <v>5.7291666666666664E-2</v>
      </c>
      <c r="AR103" s="114">
        <v>4.5454545454545456E-2</v>
      </c>
      <c r="AT103" s="114">
        <v>5.0387596899224806E-2</v>
      </c>
    </row>
    <row r="104" spans="9:46" s="114" customFormat="1" hidden="1" x14ac:dyDescent="0.2">
      <c r="I104" s="6"/>
      <c r="AI104" s="114" t="s">
        <v>16</v>
      </c>
      <c r="AJ104" s="114">
        <v>0.56529209621993126</v>
      </c>
      <c r="AL104" s="114">
        <v>0.50099800399201599</v>
      </c>
      <c r="AN104" s="114">
        <v>0.43589743589743585</v>
      </c>
      <c r="AP104" s="114">
        <v>0.36979166666666669</v>
      </c>
      <c r="AR104" s="114">
        <v>0.34740259740259744</v>
      </c>
      <c r="AT104" s="114">
        <v>0.29069767441860461</v>
      </c>
    </row>
    <row r="105" spans="9:46" s="114" customFormat="1" hidden="1" x14ac:dyDescent="0.2">
      <c r="I105" s="6"/>
    </row>
    <row r="106" spans="9:46" s="114" customFormat="1" hidden="1" x14ac:dyDescent="0.2">
      <c r="I106" s="6"/>
      <c r="AI106" s="114" t="s">
        <v>6</v>
      </c>
      <c r="AJ106" s="114">
        <v>0.43470790378006874</v>
      </c>
      <c r="AL106" s="114">
        <v>0.49900199600798401</v>
      </c>
      <c r="AN106" s="114">
        <v>0.5641025641025641</v>
      </c>
      <c r="AP106" s="114">
        <v>0.63020833333333337</v>
      </c>
      <c r="AR106" s="114">
        <v>0.65259740259740262</v>
      </c>
      <c r="AT106" s="114">
        <v>0.70930232558139539</v>
      </c>
    </row>
    <row r="107" spans="9:46" s="114" customFormat="1" hidden="1" x14ac:dyDescent="0.2">
      <c r="I107" s="6"/>
    </row>
    <row r="108" spans="9:46" s="114" customFormat="1" hidden="1" x14ac:dyDescent="0.2">
      <c r="I108" s="6"/>
    </row>
    <row r="109" spans="9:46" s="114" customFormat="1" hidden="1" x14ac:dyDescent="0.2">
      <c r="I109" s="6"/>
    </row>
    <row r="110" spans="9:46" s="114" customFormat="1" hidden="1" x14ac:dyDescent="0.2">
      <c r="I110" s="6"/>
    </row>
    <row r="111" spans="9:46" s="114" customFormat="1" x14ac:dyDescent="0.2">
      <c r="I111" s="6"/>
    </row>
    <row r="112" spans="9:46" s="114" customFormat="1" x14ac:dyDescent="0.2">
      <c r="I112" s="6"/>
    </row>
    <row r="113" spans="9:65" s="5" customFormat="1" x14ac:dyDescent="0.2">
      <c r="I113" s="6"/>
      <c r="AZ113" s="4"/>
      <c r="BA113" s="4"/>
      <c r="BB113" s="114"/>
      <c r="BC113" s="114"/>
      <c r="BD113" s="114"/>
      <c r="BE113" s="114"/>
      <c r="BF113" s="114"/>
      <c r="BG113" s="114"/>
      <c r="BH113" s="114"/>
      <c r="BI113" s="114"/>
      <c r="BJ113" s="114"/>
      <c r="BK113" s="114"/>
      <c r="BL113" s="114"/>
      <c r="BM113" s="114"/>
    </row>
  </sheetData>
  <sheetProtection password="DBDF" sheet="1" objects="1" scenarios="1" selectLockedCells="1"/>
  <mergeCells count="15">
    <mergeCell ref="O11:R11"/>
    <mergeCell ref="AA11:AD11"/>
    <mergeCell ref="AH7:AT7"/>
    <mergeCell ref="G47:U48"/>
    <mergeCell ref="D9:G9"/>
    <mergeCell ref="O9:R9"/>
    <mergeCell ref="AH18:AH26"/>
    <mergeCell ref="AH28:AH36"/>
    <mergeCell ref="AH38:AH46"/>
    <mergeCell ref="AH48:AH56"/>
    <mergeCell ref="G17:P18"/>
    <mergeCell ref="G27:O28"/>
    <mergeCell ref="G37:O38"/>
    <mergeCell ref="P37:P38"/>
    <mergeCell ref="D11:G11"/>
  </mergeCells>
  <conditionalFormatting sqref="AH7">
    <cfRule type="expression" dxfId="0" priority="1">
      <formula>$AW$82&gt;0</formula>
    </cfRule>
  </conditionalFormatting>
  <pageMargins left="0.7" right="0.7" top="0.78740157499999996" bottom="0.78740157499999996"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7</xdr:col>
                    <xdr:colOff>28575</xdr:colOff>
                    <xdr:row>28</xdr:row>
                    <xdr:rowOff>85725</xdr:rowOff>
                  </from>
                  <to>
                    <xdr:col>14</xdr:col>
                    <xdr:colOff>95250</xdr:colOff>
                    <xdr:row>30</xdr:row>
                    <xdr:rowOff>57150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7</xdr:col>
                    <xdr:colOff>19050</xdr:colOff>
                    <xdr:row>30</xdr:row>
                    <xdr:rowOff>95250</xdr:rowOff>
                  </from>
                  <to>
                    <xdr:col>14</xdr:col>
                    <xdr:colOff>85725</xdr:colOff>
                    <xdr:row>32</xdr:row>
                    <xdr:rowOff>57150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7</xdr:col>
                    <xdr:colOff>19050</xdr:colOff>
                    <xdr:row>32</xdr:row>
                    <xdr:rowOff>104775</xdr:rowOff>
                  </from>
                  <to>
                    <xdr:col>14</xdr:col>
                    <xdr:colOff>85725</xdr:colOff>
                    <xdr:row>34</xdr:row>
                    <xdr:rowOff>47625</xdr:rowOff>
                  </to>
                </anchor>
              </controlPr>
            </control>
          </mc:Choice>
        </mc:AlternateContent>
        <mc:AlternateContent xmlns:mc="http://schemas.openxmlformats.org/markup-compatibility/2006">
          <mc:Choice Requires="x14">
            <control shapeId="1034" r:id="rId7" name="Option Button 10">
              <controlPr defaultSize="0" autoFill="0" autoLine="0" autoPict="0">
                <anchor moveWithCells="1">
                  <from>
                    <xdr:col>7</xdr:col>
                    <xdr:colOff>19050</xdr:colOff>
                    <xdr:row>38</xdr:row>
                    <xdr:rowOff>76200</xdr:rowOff>
                  </from>
                  <to>
                    <xdr:col>14</xdr:col>
                    <xdr:colOff>85725</xdr:colOff>
                    <xdr:row>40</xdr:row>
                    <xdr:rowOff>47625</xdr:rowOff>
                  </to>
                </anchor>
              </controlPr>
            </control>
          </mc:Choice>
        </mc:AlternateContent>
        <mc:AlternateContent xmlns:mc="http://schemas.openxmlformats.org/markup-compatibility/2006">
          <mc:Choice Requires="x14">
            <control shapeId="1035" r:id="rId8" name="Option Button 11">
              <controlPr defaultSize="0" autoFill="0" autoLine="0" autoPict="0">
                <anchor moveWithCells="1">
                  <from>
                    <xdr:col>7</xdr:col>
                    <xdr:colOff>19050</xdr:colOff>
                    <xdr:row>40</xdr:row>
                    <xdr:rowOff>95250</xdr:rowOff>
                  </from>
                  <to>
                    <xdr:col>14</xdr:col>
                    <xdr:colOff>85725</xdr:colOff>
                    <xdr:row>42</xdr:row>
                    <xdr:rowOff>57150</xdr:rowOff>
                  </to>
                </anchor>
              </controlPr>
            </control>
          </mc:Choice>
        </mc:AlternateContent>
        <mc:AlternateContent xmlns:mc="http://schemas.openxmlformats.org/markup-compatibility/2006">
          <mc:Choice Requires="x14">
            <control shapeId="1036" r:id="rId9" name="Option Button 12">
              <controlPr defaultSize="0" autoFill="0" autoLine="0" autoPict="0">
                <anchor moveWithCells="1">
                  <from>
                    <xdr:col>7</xdr:col>
                    <xdr:colOff>9525</xdr:colOff>
                    <xdr:row>42</xdr:row>
                    <xdr:rowOff>104775</xdr:rowOff>
                  </from>
                  <to>
                    <xdr:col>14</xdr:col>
                    <xdr:colOff>76200</xdr:colOff>
                    <xdr:row>44</xdr:row>
                    <xdr:rowOff>47625</xdr:rowOff>
                  </to>
                </anchor>
              </controlPr>
            </control>
          </mc:Choice>
        </mc:AlternateContent>
        <mc:AlternateContent xmlns:mc="http://schemas.openxmlformats.org/markup-compatibility/2006">
          <mc:Choice Requires="x14">
            <control shapeId="1043" r:id="rId10" name="Group Box 19">
              <controlPr defaultSize="0" autoFill="0" autoPict="0" altText="">
                <anchor moveWithCells="1">
                  <from>
                    <xdr:col>6</xdr:col>
                    <xdr:colOff>9525</xdr:colOff>
                    <xdr:row>48</xdr:row>
                    <xdr:rowOff>9525</xdr:rowOff>
                  </from>
                  <to>
                    <xdr:col>15</xdr:col>
                    <xdr:colOff>95250</xdr:colOff>
                    <xdr:row>54</xdr:row>
                    <xdr:rowOff>85725</xdr:rowOff>
                  </to>
                </anchor>
              </controlPr>
            </control>
          </mc:Choice>
        </mc:AlternateContent>
        <mc:AlternateContent xmlns:mc="http://schemas.openxmlformats.org/markup-compatibility/2006">
          <mc:Choice Requires="x14">
            <control shapeId="1045" r:id="rId11" name="Group Box 21">
              <controlPr defaultSize="0" autoFill="0" autoPict="0">
                <anchor moveWithCells="1">
                  <from>
                    <xdr:col>6</xdr:col>
                    <xdr:colOff>19050</xdr:colOff>
                    <xdr:row>38</xdr:row>
                    <xdr:rowOff>9525</xdr:rowOff>
                  </from>
                  <to>
                    <xdr:col>15</xdr:col>
                    <xdr:colOff>104775</xdr:colOff>
                    <xdr:row>44</xdr:row>
                    <xdr:rowOff>85725</xdr:rowOff>
                  </to>
                </anchor>
              </controlPr>
            </control>
          </mc:Choice>
        </mc:AlternateContent>
        <mc:AlternateContent xmlns:mc="http://schemas.openxmlformats.org/markup-compatibility/2006">
          <mc:Choice Requires="x14">
            <control shapeId="1046" r:id="rId12" name="Group Box 22">
              <controlPr defaultSize="0" autoFill="0" autoPict="0">
                <anchor moveWithCells="1">
                  <from>
                    <xdr:col>6</xdr:col>
                    <xdr:colOff>9525</xdr:colOff>
                    <xdr:row>28</xdr:row>
                    <xdr:rowOff>28575</xdr:rowOff>
                  </from>
                  <to>
                    <xdr:col>15</xdr:col>
                    <xdr:colOff>95250</xdr:colOff>
                    <xdr:row>34</xdr:row>
                    <xdr:rowOff>104775</xdr:rowOff>
                  </to>
                </anchor>
              </controlPr>
            </control>
          </mc:Choice>
        </mc:AlternateContent>
        <mc:AlternateContent xmlns:mc="http://schemas.openxmlformats.org/markup-compatibility/2006">
          <mc:Choice Requires="x14">
            <control shapeId="1048" r:id="rId13" name="Group Box 24">
              <controlPr defaultSize="0" autoFill="0" autoPict="0">
                <anchor moveWithCells="1">
                  <from>
                    <xdr:col>6</xdr:col>
                    <xdr:colOff>19050</xdr:colOff>
                    <xdr:row>18</xdr:row>
                    <xdr:rowOff>9525</xdr:rowOff>
                  </from>
                  <to>
                    <xdr:col>15</xdr:col>
                    <xdr:colOff>104775</xdr:colOff>
                    <xdr:row>24</xdr:row>
                    <xdr:rowOff>180975</xdr:rowOff>
                  </to>
                </anchor>
              </controlPr>
            </control>
          </mc:Choice>
        </mc:AlternateContent>
        <mc:AlternateContent xmlns:mc="http://schemas.openxmlformats.org/markup-compatibility/2006">
          <mc:Choice Requires="x14">
            <control shapeId="1049" r:id="rId14" name="Group Box 25">
              <controlPr defaultSize="0" autoFill="0" autoPict="0" altText="Auswahl Gebäudealter">
                <anchor moveWithCells="1">
                  <from>
                    <xdr:col>35</xdr:col>
                    <xdr:colOff>0</xdr:colOff>
                    <xdr:row>15</xdr:row>
                    <xdr:rowOff>0</xdr:rowOff>
                  </from>
                  <to>
                    <xdr:col>45</xdr:col>
                    <xdr:colOff>809625</xdr:colOff>
                    <xdr:row>16</xdr:row>
                    <xdr:rowOff>133350</xdr:rowOff>
                  </to>
                </anchor>
              </controlPr>
            </control>
          </mc:Choice>
        </mc:AlternateContent>
        <mc:AlternateContent xmlns:mc="http://schemas.openxmlformats.org/markup-compatibility/2006">
          <mc:Choice Requires="x14">
            <control shapeId="1050" r:id="rId15" name="Option Button 26">
              <controlPr defaultSize="0" autoFill="0" autoLine="0" autoPict="0">
                <anchor moveWithCells="1">
                  <from>
                    <xdr:col>35</xdr:col>
                    <xdr:colOff>295275</xdr:colOff>
                    <xdr:row>15</xdr:row>
                    <xdr:rowOff>95250</xdr:rowOff>
                  </from>
                  <to>
                    <xdr:col>35</xdr:col>
                    <xdr:colOff>552450</xdr:colOff>
                    <xdr:row>16</xdr:row>
                    <xdr:rowOff>95250</xdr:rowOff>
                  </to>
                </anchor>
              </controlPr>
            </control>
          </mc:Choice>
        </mc:AlternateContent>
        <mc:AlternateContent xmlns:mc="http://schemas.openxmlformats.org/markup-compatibility/2006">
          <mc:Choice Requires="x14">
            <control shapeId="1051" r:id="rId16" name="Option Button 27">
              <controlPr defaultSize="0" autoFill="0" autoLine="0" autoPict="0">
                <anchor moveWithCells="1">
                  <from>
                    <xdr:col>37</xdr:col>
                    <xdr:colOff>285750</xdr:colOff>
                    <xdr:row>15</xdr:row>
                    <xdr:rowOff>76200</xdr:rowOff>
                  </from>
                  <to>
                    <xdr:col>37</xdr:col>
                    <xdr:colOff>504825</xdr:colOff>
                    <xdr:row>16</xdr:row>
                    <xdr:rowOff>95250</xdr:rowOff>
                  </to>
                </anchor>
              </controlPr>
            </control>
          </mc:Choice>
        </mc:AlternateContent>
        <mc:AlternateContent xmlns:mc="http://schemas.openxmlformats.org/markup-compatibility/2006">
          <mc:Choice Requires="x14">
            <control shapeId="1052" r:id="rId17" name="Option Button 28">
              <controlPr defaultSize="0" autoFill="0" autoLine="0" autoPict="0">
                <anchor moveWithCells="1">
                  <from>
                    <xdr:col>39</xdr:col>
                    <xdr:colOff>323850</xdr:colOff>
                    <xdr:row>15</xdr:row>
                    <xdr:rowOff>57150</xdr:rowOff>
                  </from>
                  <to>
                    <xdr:col>39</xdr:col>
                    <xdr:colOff>619125</xdr:colOff>
                    <xdr:row>16</xdr:row>
                    <xdr:rowOff>114300</xdr:rowOff>
                  </to>
                </anchor>
              </controlPr>
            </control>
          </mc:Choice>
        </mc:AlternateContent>
        <mc:AlternateContent xmlns:mc="http://schemas.openxmlformats.org/markup-compatibility/2006">
          <mc:Choice Requires="x14">
            <control shapeId="1053" r:id="rId18" name="Option Button 29">
              <controlPr defaultSize="0" autoFill="0" autoLine="0" autoPict="0">
                <anchor moveWithCells="1">
                  <from>
                    <xdr:col>41</xdr:col>
                    <xdr:colOff>314325</xdr:colOff>
                    <xdr:row>15</xdr:row>
                    <xdr:rowOff>85725</xdr:rowOff>
                  </from>
                  <to>
                    <xdr:col>41</xdr:col>
                    <xdr:colOff>552450</xdr:colOff>
                    <xdr:row>16</xdr:row>
                    <xdr:rowOff>114300</xdr:rowOff>
                  </to>
                </anchor>
              </controlPr>
            </control>
          </mc:Choice>
        </mc:AlternateContent>
        <mc:AlternateContent xmlns:mc="http://schemas.openxmlformats.org/markup-compatibility/2006">
          <mc:Choice Requires="x14">
            <control shapeId="1054" r:id="rId19" name="Option Button 30">
              <controlPr defaultSize="0" autoFill="0" autoLine="0" autoPict="0">
                <anchor moveWithCells="1">
                  <from>
                    <xdr:col>43</xdr:col>
                    <xdr:colOff>295275</xdr:colOff>
                    <xdr:row>15</xdr:row>
                    <xdr:rowOff>76200</xdr:rowOff>
                  </from>
                  <to>
                    <xdr:col>43</xdr:col>
                    <xdr:colOff>571500</xdr:colOff>
                    <xdr:row>16</xdr:row>
                    <xdr:rowOff>114300</xdr:rowOff>
                  </to>
                </anchor>
              </controlPr>
            </control>
          </mc:Choice>
        </mc:AlternateContent>
        <mc:AlternateContent xmlns:mc="http://schemas.openxmlformats.org/markup-compatibility/2006">
          <mc:Choice Requires="x14">
            <control shapeId="1055" r:id="rId20" name="Option Button 31">
              <controlPr defaultSize="0" autoFill="0" autoLine="0" autoPict="0">
                <anchor moveWithCells="1">
                  <from>
                    <xdr:col>45</xdr:col>
                    <xdr:colOff>304800</xdr:colOff>
                    <xdr:row>15</xdr:row>
                    <xdr:rowOff>85725</xdr:rowOff>
                  </from>
                  <to>
                    <xdr:col>45</xdr:col>
                    <xdr:colOff>561975</xdr:colOff>
                    <xdr:row>16</xdr:row>
                    <xdr:rowOff>114300</xdr:rowOff>
                  </to>
                </anchor>
              </controlPr>
            </control>
          </mc:Choice>
        </mc:AlternateContent>
        <mc:AlternateContent xmlns:mc="http://schemas.openxmlformats.org/markup-compatibility/2006">
          <mc:Choice Requires="x14">
            <control shapeId="1073" r:id="rId21" name="Group Box 49">
              <controlPr defaultSize="0" autoFill="0" autoPict="0">
                <anchor moveWithCells="1">
                  <from>
                    <xdr:col>17</xdr:col>
                    <xdr:colOff>200025</xdr:colOff>
                    <xdr:row>18</xdr:row>
                    <xdr:rowOff>19050</xdr:rowOff>
                  </from>
                  <to>
                    <xdr:col>27</xdr:col>
                    <xdr:colOff>123825</xdr:colOff>
                    <xdr:row>24</xdr:row>
                    <xdr:rowOff>180975</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18</xdr:col>
                    <xdr:colOff>76200</xdr:colOff>
                    <xdr:row>18</xdr:row>
                    <xdr:rowOff>85725</xdr:rowOff>
                  </from>
                  <to>
                    <xdr:col>26</xdr:col>
                    <xdr:colOff>123825</xdr:colOff>
                    <xdr:row>19</xdr:row>
                    <xdr:rowOff>152400</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18</xdr:col>
                    <xdr:colOff>76200</xdr:colOff>
                    <xdr:row>20</xdr:row>
                    <xdr:rowOff>0</xdr:rowOff>
                  </from>
                  <to>
                    <xdr:col>26</xdr:col>
                    <xdr:colOff>114300</xdr:colOff>
                    <xdr:row>21</xdr:row>
                    <xdr:rowOff>66675</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18</xdr:col>
                    <xdr:colOff>76200</xdr:colOff>
                    <xdr:row>21</xdr:row>
                    <xdr:rowOff>95250</xdr:rowOff>
                  </from>
                  <to>
                    <xdr:col>26</xdr:col>
                    <xdr:colOff>123825</xdr:colOff>
                    <xdr:row>22</xdr:row>
                    <xdr:rowOff>152400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18</xdr:col>
                    <xdr:colOff>76200</xdr:colOff>
                    <xdr:row>22</xdr:row>
                    <xdr:rowOff>161925</xdr:rowOff>
                  </from>
                  <to>
                    <xdr:col>26</xdr:col>
                    <xdr:colOff>123825</xdr:colOff>
                    <xdr:row>24</xdr:row>
                    <xdr:rowOff>9525</xdr:rowOff>
                  </to>
                </anchor>
              </controlPr>
            </control>
          </mc:Choice>
        </mc:AlternateContent>
        <mc:AlternateContent xmlns:mc="http://schemas.openxmlformats.org/markup-compatibility/2006">
          <mc:Choice Requires="x14">
            <control shapeId="1078" r:id="rId26" name="Group Box 54">
              <controlPr defaultSize="0" autoFill="0" autoPict="0">
                <anchor moveWithCells="1">
                  <from>
                    <xdr:col>18</xdr:col>
                    <xdr:colOff>9525</xdr:colOff>
                    <xdr:row>28</xdr:row>
                    <xdr:rowOff>9525</xdr:rowOff>
                  </from>
                  <to>
                    <xdr:col>27</xdr:col>
                    <xdr:colOff>133350</xdr:colOff>
                    <xdr:row>34</xdr:row>
                    <xdr:rowOff>114300</xdr:rowOff>
                  </to>
                </anchor>
              </controlPr>
            </control>
          </mc:Choice>
        </mc:AlternateContent>
        <mc:AlternateContent xmlns:mc="http://schemas.openxmlformats.org/markup-compatibility/2006">
          <mc:Choice Requires="x14">
            <control shapeId="1079" r:id="rId27" name="Check Box 55">
              <controlPr defaultSize="0" autoFill="0" autoLine="0" autoPict="0">
                <anchor moveWithCells="1">
                  <from>
                    <xdr:col>18</xdr:col>
                    <xdr:colOff>85725</xdr:colOff>
                    <xdr:row>28</xdr:row>
                    <xdr:rowOff>76200</xdr:rowOff>
                  </from>
                  <to>
                    <xdr:col>26</xdr:col>
                    <xdr:colOff>133350</xdr:colOff>
                    <xdr:row>29</xdr:row>
                    <xdr:rowOff>142875</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from>
                    <xdr:col>18</xdr:col>
                    <xdr:colOff>85725</xdr:colOff>
                    <xdr:row>29</xdr:row>
                    <xdr:rowOff>180975</xdr:rowOff>
                  </from>
                  <to>
                    <xdr:col>26</xdr:col>
                    <xdr:colOff>123825</xdr:colOff>
                    <xdr:row>31</xdr:row>
                    <xdr:rowOff>47625</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from>
                    <xdr:col>18</xdr:col>
                    <xdr:colOff>85725</xdr:colOff>
                    <xdr:row>31</xdr:row>
                    <xdr:rowOff>66675</xdr:rowOff>
                  </from>
                  <to>
                    <xdr:col>26</xdr:col>
                    <xdr:colOff>133350</xdr:colOff>
                    <xdr:row>32</xdr:row>
                    <xdr:rowOff>123825</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18</xdr:col>
                    <xdr:colOff>85725</xdr:colOff>
                    <xdr:row>32</xdr:row>
                    <xdr:rowOff>123825</xdr:rowOff>
                  </from>
                  <to>
                    <xdr:col>26</xdr:col>
                    <xdr:colOff>133350</xdr:colOff>
                    <xdr:row>33</xdr:row>
                    <xdr:rowOff>171450</xdr:rowOff>
                  </to>
                </anchor>
              </controlPr>
            </control>
          </mc:Choice>
        </mc:AlternateContent>
        <mc:AlternateContent xmlns:mc="http://schemas.openxmlformats.org/markup-compatibility/2006">
          <mc:Choice Requires="x14">
            <control shapeId="1083" r:id="rId31" name="Group Box 59">
              <controlPr defaultSize="0" autoFill="0" autoPict="0">
                <anchor moveWithCells="1">
                  <from>
                    <xdr:col>18</xdr:col>
                    <xdr:colOff>9525</xdr:colOff>
                    <xdr:row>38</xdr:row>
                    <xdr:rowOff>9525</xdr:rowOff>
                  </from>
                  <to>
                    <xdr:col>27</xdr:col>
                    <xdr:colOff>133350</xdr:colOff>
                    <xdr:row>44</xdr:row>
                    <xdr:rowOff>114300</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18</xdr:col>
                    <xdr:colOff>85725</xdr:colOff>
                    <xdr:row>38</xdr:row>
                    <xdr:rowOff>76200</xdr:rowOff>
                  </from>
                  <to>
                    <xdr:col>26</xdr:col>
                    <xdr:colOff>133350</xdr:colOff>
                    <xdr:row>39</xdr:row>
                    <xdr:rowOff>142875</xdr:rowOff>
                  </to>
                </anchor>
              </controlPr>
            </control>
          </mc:Choice>
        </mc:AlternateContent>
        <mc:AlternateContent xmlns:mc="http://schemas.openxmlformats.org/markup-compatibility/2006">
          <mc:Choice Requires="x14">
            <control shapeId="1085" r:id="rId33" name="Check Box 61">
              <controlPr defaultSize="0" autoFill="0" autoLine="0" autoPict="0">
                <anchor moveWithCells="1">
                  <from>
                    <xdr:col>18</xdr:col>
                    <xdr:colOff>85725</xdr:colOff>
                    <xdr:row>39</xdr:row>
                    <xdr:rowOff>180975</xdr:rowOff>
                  </from>
                  <to>
                    <xdr:col>26</xdr:col>
                    <xdr:colOff>123825</xdr:colOff>
                    <xdr:row>41</xdr:row>
                    <xdr:rowOff>47625</xdr:rowOff>
                  </to>
                </anchor>
              </controlPr>
            </control>
          </mc:Choice>
        </mc:AlternateContent>
        <mc:AlternateContent xmlns:mc="http://schemas.openxmlformats.org/markup-compatibility/2006">
          <mc:Choice Requires="x14">
            <control shapeId="1086" r:id="rId34" name="Check Box 62">
              <controlPr defaultSize="0" autoFill="0" autoLine="0" autoPict="0">
                <anchor moveWithCells="1">
                  <from>
                    <xdr:col>18</xdr:col>
                    <xdr:colOff>85725</xdr:colOff>
                    <xdr:row>41</xdr:row>
                    <xdr:rowOff>66675</xdr:rowOff>
                  </from>
                  <to>
                    <xdr:col>26</xdr:col>
                    <xdr:colOff>133350</xdr:colOff>
                    <xdr:row>42</xdr:row>
                    <xdr:rowOff>123825</xdr:rowOff>
                  </to>
                </anchor>
              </controlPr>
            </control>
          </mc:Choice>
        </mc:AlternateContent>
        <mc:AlternateContent xmlns:mc="http://schemas.openxmlformats.org/markup-compatibility/2006">
          <mc:Choice Requires="x14">
            <control shapeId="1087" r:id="rId35" name="Check Box 63">
              <controlPr defaultSize="0" autoFill="0" autoLine="0" autoPict="0">
                <anchor moveWithCells="1">
                  <from>
                    <xdr:col>18</xdr:col>
                    <xdr:colOff>85725</xdr:colOff>
                    <xdr:row>42</xdr:row>
                    <xdr:rowOff>123825</xdr:rowOff>
                  </from>
                  <to>
                    <xdr:col>26</xdr:col>
                    <xdr:colOff>133350</xdr:colOff>
                    <xdr:row>43</xdr:row>
                    <xdr:rowOff>171450</xdr:rowOff>
                  </to>
                </anchor>
              </controlPr>
            </control>
          </mc:Choice>
        </mc:AlternateContent>
        <mc:AlternateContent xmlns:mc="http://schemas.openxmlformats.org/markup-compatibility/2006">
          <mc:Choice Requires="x14">
            <control shapeId="1088" r:id="rId36" name="Group Box 64">
              <controlPr defaultSize="0" autoFill="0" autoPict="0">
                <anchor moveWithCells="1">
                  <from>
                    <xdr:col>18</xdr:col>
                    <xdr:colOff>9525</xdr:colOff>
                    <xdr:row>48</xdr:row>
                    <xdr:rowOff>9525</xdr:rowOff>
                  </from>
                  <to>
                    <xdr:col>27</xdr:col>
                    <xdr:colOff>133350</xdr:colOff>
                    <xdr:row>54</xdr:row>
                    <xdr:rowOff>114300</xdr:rowOff>
                  </to>
                </anchor>
              </controlPr>
            </control>
          </mc:Choice>
        </mc:AlternateContent>
        <mc:AlternateContent xmlns:mc="http://schemas.openxmlformats.org/markup-compatibility/2006">
          <mc:Choice Requires="x14">
            <control shapeId="1089" r:id="rId37" name="Check Box 65">
              <controlPr defaultSize="0" autoFill="0" autoLine="0" autoPict="0">
                <anchor moveWithCells="1">
                  <from>
                    <xdr:col>18</xdr:col>
                    <xdr:colOff>85725</xdr:colOff>
                    <xdr:row>48</xdr:row>
                    <xdr:rowOff>76200</xdr:rowOff>
                  </from>
                  <to>
                    <xdr:col>26</xdr:col>
                    <xdr:colOff>133350</xdr:colOff>
                    <xdr:row>49</xdr:row>
                    <xdr:rowOff>142875</xdr:rowOff>
                  </to>
                </anchor>
              </controlPr>
            </control>
          </mc:Choice>
        </mc:AlternateContent>
        <mc:AlternateContent xmlns:mc="http://schemas.openxmlformats.org/markup-compatibility/2006">
          <mc:Choice Requires="x14">
            <control shapeId="1090" r:id="rId38" name="Check Box 66">
              <controlPr defaultSize="0" autoFill="0" autoLine="0" autoPict="0">
                <anchor moveWithCells="1">
                  <from>
                    <xdr:col>18</xdr:col>
                    <xdr:colOff>85725</xdr:colOff>
                    <xdr:row>49</xdr:row>
                    <xdr:rowOff>180975</xdr:rowOff>
                  </from>
                  <to>
                    <xdr:col>26</xdr:col>
                    <xdr:colOff>123825</xdr:colOff>
                    <xdr:row>51</xdr:row>
                    <xdr:rowOff>47625</xdr:rowOff>
                  </to>
                </anchor>
              </controlPr>
            </control>
          </mc:Choice>
        </mc:AlternateContent>
        <mc:AlternateContent xmlns:mc="http://schemas.openxmlformats.org/markup-compatibility/2006">
          <mc:Choice Requires="x14">
            <control shapeId="1091" r:id="rId39" name="Check Box 67">
              <controlPr defaultSize="0" autoFill="0" autoLine="0" autoPict="0">
                <anchor moveWithCells="1">
                  <from>
                    <xdr:col>18</xdr:col>
                    <xdr:colOff>85725</xdr:colOff>
                    <xdr:row>51</xdr:row>
                    <xdr:rowOff>66675</xdr:rowOff>
                  </from>
                  <to>
                    <xdr:col>26</xdr:col>
                    <xdr:colOff>133350</xdr:colOff>
                    <xdr:row>52</xdr:row>
                    <xdr:rowOff>123825</xdr:rowOff>
                  </to>
                </anchor>
              </controlPr>
            </control>
          </mc:Choice>
        </mc:AlternateContent>
        <mc:AlternateContent xmlns:mc="http://schemas.openxmlformats.org/markup-compatibility/2006">
          <mc:Choice Requires="x14">
            <control shapeId="1092" r:id="rId40" name="Check Box 68">
              <controlPr defaultSize="0" autoFill="0" autoLine="0" autoPict="0">
                <anchor moveWithCells="1">
                  <from>
                    <xdr:col>18</xdr:col>
                    <xdr:colOff>85725</xdr:colOff>
                    <xdr:row>52</xdr:row>
                    <xdr:rowOff>123825</xdr:rowOff>
                  </from>
                  <to>
                    <xdr:col>26</xdr:col>
                    <xdr:colOff>133350</xdr:colOff>
                    <xdr:row>53</xdr:row>
                    <xdr:rowOff>171450</xdr:rowOff>
                  </to>
                </anchor>
              </controlPr>
            </control>
          </mc:Choice>
        </mc:AlternateContent>
        <mc:AlternateContent xmlns:mc="http://schemas.openxmlformats.org/markup-compatibility/2006">
          <mc:Choice Requires="x14">
            <control shapeId="1099" r:id="rId41" name="Group Box 75">
              <controlPr defaultSize="0" autoFill="0" autoPict="0">
                <anchor moveWithCells="1">
                  <from>
                    <xdr:col>1</xdr:col>
                    <xdr:colOff>0</xdr:colOff>
                    <xdr:row>15</xdr:row>
                    <xdr:rowOff>76200</xdr:rowOff>
                  </from>
                  <to>
                    <xdr:col>29</xdr:col>
                    <xdr:colOff>180975</xdr:colOff>
                    <xdr:row>56</xdr:row>
                    <xdr:rowOff>104775</xdr:rowOff>
                  </to>
                </anchor>
              </controlPr>
            </control>
          </mc:Choice>
        </mc:AlternateContent>
        <mc:AlternateContent xmlns:mc="http://schemas.openxmlformats.org/markup-compatibility/2006">
          <mc:Choice Requires="x14">
            <control shapeId="1100" r:id="rId42" name="Option Button 76">
              <controlPr defaultSize="0" autoFill="0" autoLine="0" autoPict="0">
                <anchor moveWithCells="1">
                  <from>
                    <xdr:col>3</xdr:col>
                    <xdr:colOff>104775</xdr:colOff>
                    <xdr:row>15</xdr:row>
                    <xdr:rowOff>142875</xdr:rowOff>
                  </from>
                  <to>
                    <xdr:col>5</xdr:col>
                    <xdr:colOff>161925</xdr:colOff>
                    <xdr:row>18</xdr:row>
                    <xdr:rowOff>47625</xdr:rowOff>
                  </to>
                </anchor>
              </controlPr>
            </control>
          </mc:Choice>
        </mc:AlternateContent>
        <mc:AlternateContent xmlns:mc="http://schemas.openxmlformats.org/markup-compatibility/2006">
          <mc:Choice Requires="x14">
            <control shapeId="1101" r:id="rId43" name="Option Button 77">
              <controlPr defaultSize="0" autoFill="0" autoLine="0" autoPict="0">
                <anchor moveWithCells="1">
                  <from>
                    <xdr:col>3</xdr:col>
                    <xdr:colOff>85725</xdr:colOff>
                    <xdr:row>25</xdr:row>
                    <xdr:rowOff>180975</xdr:rowOff>
                  </from>
                  <to>
                    <xdr:col>5</xdr:col>
                    <xdr:colOff>142875</xdr:colOff>
                    <xdr:row>28</xdr:row>
                    <xdr:rowOff>57150</xdr:rowOff>
                  </to>
                </anchor>
              </controlPr>
            </control>
          </mc:Choice>
        </mc:AlternateContent>
        <mc:AlternateContent xmlns:mc="http://schemas.openxmlformats.org/markup-compatibility/2006">
          <mc:Choice Requires="x14">
            <control shapeId="1102" r:id="rId44" name="Option Button 78">
              <controlPr defaultSize="0" autoFill="0" autoLine="0" autoPict="0">
                <anchor moveWithCells="1">
                  <from>
                    <xdr:col>3</xdr:col>
                    <xdr:colOff>95250</xdr:colOff>
                    <xdr:row>35</xdr:row>
                    <xdr:rowOff>104775</xdr:rowOff>
                  </from>
                  <to>
                    <xdr:col>5</xdr:col>
                    <xdr:colOff>152400</xdr:colOff>
                    <xdr:row>38</xdr:row>
                    <xdr:rowOff>123825</xdr:rowOff>
                  </to>
                </anchor>
              </controlPr>
            </control>
          </mc:Choice>
        </mc:AlternateContent>
        <mc:AlternateContent xmlns:mc="http://schemas.openxmlformats.org/markup-compatibility/2006">
          <mc:Choice Requires="x14">
            <control shapeId="1103" r:id="rId45" name="Option Button 79">
              <controlPr defaultSize="0" autoFill="0" autoLine="0" autoPict="0">
                <anchor moveWithCells="1">
                  <from>
                    <xdr:col>3</xdr:col>
                    <xdr:colOff>95250</xdr:colOff>
                    <xdr:row>45</xdr:row>
                    <xdr:rowOff>161925</xdr:rowOff>
                  </from>
                  <to>
                    <xdr:col>5</xdr:col>
                    <xdr:colOff>142875</xdr:colOff>
                    <xdr:row>48</xdr:row>
                    <xdr:rowOff>76200</xdr:rowOff>
                  </to>
                </anchor>
              </controlPr>
            </control>
          </mc:Choice>
        </mc:AlternateContent>
        <mc:AlternateContent xmlns:mc="http://schemas.openxmlformats.org/markup-compatibility/2006">
          <mc:Choice Requires="x14">
            <control shapeId="1219" r:id="rId46" name="Option Button 195">
              <controlPr defaultSize="0" autoFill="0" autoLine="0" autoPict="0">
                <anchor moveWithCells="1">
                  <from>
                    <xdr:col>7</xdr:col>
                    <xdr:colOff>28575</xdr:colOff>
                    <xdr:row>18</xdr:row>
                    <xdr:rowOff>85725</xdr:rowOff>
                  </from>
                  <to>
                    <xdr:col>14</xdr:col>
                    <xdr:colOff>95250</xdr:colOff>
                    <xdr:row>20</xdr:row>
                    <xdr:rowOff>66675</xdr:rowOff>
                  </to>
                </anchor>
              </controlPr>
            </control>
          </mc:Choice>
        </mc:AlternateContent>
        <mc:AlternateContent xmlns:mc="http://schemas.openxmlformats.org/markup-compatibility/2006">
          <mc:Choice Requires="x14">
            <control shapeId="1220" r:id="rId47" name="Option Button 196">
              <controlPr defaultSize="0" autoFill="0" autoLine="0" autoPict="0">
                <anchor moveWithCells="1">
                  <from>
                    <xdr:col>7</xdr:col>
                    <xdr:colOff>19050</xdr:colOff>
                    <xdr:row>20</xdr:row>
                    <xdr:rowOff>104775</xdr:rowOff>
                  </from>
                  <to>
                    <xdr:col>14</xdr:col>
                    <xdr:colOff>85725</xdr:colOff>
                    <xdr:row>22</xdr:row>
                    <xdr:rowOff>66675</xdr:rowOff>
                  </to>
                </anchor>
              </controlPr>
            </control>
          </mc:Choice>
        </mc:AlternateContent>
        <mc:AlternateContent xmlns:mc="http://schemas.openxmlformats.org/markup-compatibility/2006">
          <mc:Choice Requires="x14">
            <control shapeId="1221" r:id="rId48" name="Option Button 197">
              <controlPr defaultSize="0" autoFill="0" autoLine="0" autoPict="0">
                <anchor moveWithCells="1">
                  <from>
                    <xdr:col>7</xdr:col>
                    <xdr:colOff>19050</xdr:colOff>
                    <xdr:row>22</xdr:row>
                    <xdr:rowOff>47625</xdr:rowOff>
                  </from>
                  <to>
                    <xdr:col>14</xdr:col>
                    <xdr:colOff>85725</xdr:colOff>
                    <xdr:row>23</xdr:row>
                    <xdr:rowOff>190500</xdr:rowOff>
                  </to>
                </anchor>
              </controlPr>
            </control>
          </mc:Choice>
        </mc:AlternateContent>
        <mc:AlternateContent xmlns:mc="http://schemas.openxmlformats.org/markup-compatibility/2006">
          <mc:Choice Requires="x14">
            <control shapeId="1231" r:id="rId49" name="Option Button 207">
              <controlPr defaultSize="0" autoFill="0" autoLine="0" autoPict="0">
                <anchor moveWithCells="1">
                  <from>
                    <xdr:col>7</xdr:col>
                    <xdr:colOff>9525</xdr:colOff>
                    <xdr:row>48</xdr:row>
                    <xdr:rowOff>104775</xdr:rowOff>
                  </from>
                  <to>
                    <xdr:col>14</xdr:col>
                    <xdr:colOff>95250</xdr:colOff>
                    <xdr:row>50</xdr:row>
                    <xdr:rowOff>19050</xdr:rowOff>
                  </to>
                </anchor>
              </controlPr>
            </control>
          </mc:Choice>
        </mc:AlternateContent>
        <mc:AlternateContent xmlns:mc="http://schemas.openxmlformats.org/markup-compatibility/2006">
          <mc:Choice Requires="x14">
            <control shapeId="1232" r:id="rId50" name="Option Button 208">
              <controlPr defaultSize="0" autoFill="0" autoLine="0" autoPict="0">
                <anchor moveWithCells="1">
                  <from>
                    <xdr:col>7</xdr:col>
                    <xdr:colOff>9525</xdr:colOff>
                    <xdr:row>50</xdr:row>
                    <xdr:rowOff>104775</xdr:rowOff>
                  </from>
                  <to>
                    <xdr:col>13</xdr:col>
                    <xdr:colOff>200025</xdr:colOff>
                    <xdr:row>52</xdr:row>
                    <xdr:rowOff>47625</xdr:rowOff>
                  </to>
                </anchor>
              </controlPr>
            </control>
          </mc:Choice>
        </mc:AlternateContent>
        <mc:AlternateContent xmlns:mc="http://schemas.openxmlformats.org/markup-compatibility/2006">
          <mc:Choice Requires="x14">
            <control shapeId="1233" r:id="rId51" name="Option Button 209">
              <controlPr defaultSize="0" autoFill="0" autoLine="0" autoPict="0">
                <anchor moveWithCells="1">
                  <from>
                    <xdr:col>7</xdr:col>
                    <xdr:colOff>19050</xdr:colOff>
                    <xdr:row>52</xdr:row>
                    <xdr:rowOff>142875</xdr:rowOff>
                  </from>
                  <to>
                    <xdr:col>15</xdr:col>
                    <xdr:colOff>38100</xdr:colOff>
                    <xdr:row>53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9:G33"/>
  <sheetViews>
    <sheetView workbookViewId="0">
      <selection activeCell="A5" sqref="A5"/>
    </sheetView>
  </sheetViews>
  <sheetFormatPr baseColWidth="10" defaultRowHeight="14.25" x14ac:dyDescent="0.2"/>
  <cols>
    <col min="1" max="1" width="16.375" style="107" customWidth="1"/>
    <col min="2" max="7" width="11" style="107"/>
    <col min="8" max="16384" width="11" style="1"/>
  </cols>
  <sheetData>
    <row r="9" spans="1:7" ht="15.75" x14ac:dyDescent="0.25">
      <c r="A9" s="106" t="s">
        <v>49</v>
      </c>
    </row>
    <row r="11" spans="1:7" ht="15" x14ac:dyDescent="0.25">
      <c r="A11" s="2" t="s">
        <v>50</v>
      </c>
    </row>
    <row r="12" spans="1:7" ht="117" customHeight="1" x14ac:dyDescent="0.2">
      <c r="A12" s="136" t="s">
        <v>51</v>
      </c>
      <c r="B12" s="136"/>
      <c r="C12" s="136"/>
      <c r="D12" s="136"/>
      <c r="E12" s="136"/>
      <c r="F12" s="136"/>
      <c r="G12" s="136"/>
    </row>
    <row r="13" spans="1:7" ht="57.75" customHeight="1" x14ac:dyDescent="0.2">
      <c r="A13" s="136" t="s">
        <v>52</v>
      </c>
      <c r="B13" s="136"/>
      <c r="C13" s="136"/>
      <c r="D13" s="136"/>
      <c r="E13" s="136"/>
      <c r="F13" s="136"/>
      <c r="G13" s="136"/>
    </row>
    <row r="15" spans="1:7" ht="15" x14ac:dyDescent="0.25">
      <c r="A15" s="2" t="s">
        <v>53</v>
      </c>
    </row>
    <row r="16" spans="1:7" ht="128.25" customHeight="1" x14ac:dyDescent="0.2">
      <c r="A16" s="136" t="s">
        <v>54</v>
      </c>
      <c r="B16" s="136"/>
      <c r="C16" s="136"/>
      <c r="D16" s="136"/>
      <c r="E16" s="136"/>
      <c r="F16" s="136"/>
      <c r="G16" s="136"/>
    </row>
    <row r="17" spans="1:7" ht="43.5" customHeight="1" x14ac:dyDescent="0.2">
      <c r="A17" s="136" t="s">
        <v>55</v>
      </c>
      <c r="B17" s="136"/>
      <c r="C17" s="136"/>
      <c r="D17" s="136"/>
      <c r="E17" s="136"/>
      <c r="F17" s="136"/>
      <c r="G17" s="136"/>
    </row>
    <row r="18" spans="1:7" x14ac:dyDescent="0.2">
      <c r="A18" s="108"/>
      <c r="B18" s="108"/>
      <c r="C18" s="108"/>
      <c r="D18" s="108"/>
      <c r="E18" s="108"/>
      <c r="F18" s="108"/>
      <c r="G18" s="108"/>
    </row>
    <row r="19" spans="1:7" ht="15" x14ac:dyDescent="0.25">
      <c r="A19" s="2" t="s">
        <v>56</v>
      </c>
    </row>
    <row r="20" spans="1:7" ht="114.75" customHeight="1" x14ac:dyDescent="0.2">
      <c r="A20" s="137" t="s">
        <v>57</v>
      </c>
      <c r="B20" s="137"/>
      <c r="C20" s="137"/>
      <c r="D20" s="137"/>
      <c r="E20" s="137"/>
      <c r="F20" s="137"/>
      <c r="G20" s="137"/>
    </row>
    <row r="21" spans="1:7" ht="43.5" customHeight="1" x14ac:dyDescent="0.2">
      <c r="A21" s="137" t="s">
        <v>58</v>
      </c>
      <c r="B21" s="137"/>
      <c r="C21" s="137"/>
      <c r="D21" s="137"/>
      <c r="E21" s="137"/>
      <c r="F21" s="137"/>
      <c r="G21" s="137"/>
    </row>
    <row r="23" spans="1:7" ht="15" x14ac:dyDescent="0.25">
      <c r="A23" s="2" t="s">
        <v>59</v>
      </c>
    </row>
    <row r="24" spans="1:7" ht="86.25" customHeight="1" x14ac:dyDescent="0.2">
      <c r="A24" s="136" t="s">
        <v>60</v>
      </c>
      <c r="B24" s="136"/>
      <c r="C24" s="136"/>
      <c r="D24" s="136"/>
      <c r="E24" s="136"/>
      <c r="F24" s="136"/>
      <c r="G24" s="136"/>
    </row>
    <row r="25" spans="1:7" ht="31.5" customHeight="1" x14ac:dyDescent="0.2">
      <c r="A25" s="136" t="s">
        <v>61</v>
      </c>
      <c r="B25" s="136"/>
      <c r="C25" s="136"/>
      <c r="D25" s="136"/>
      <c r="E25" s="136"/>
      <c r="F25" s="136"/>
      <c r="G25" s="136"/>
    </row>
    <row r="26" spans="1:7" ht="15" x14ac:dyDescent="0.25">
      <c r="A26" s="2"/>
    </row>
    <row r="27" spans="1:7" ht="15" x14ac:dyDescent="0.25">
      <c r="A27" s="2" t="s">
        <v>62</v>
      </c>
    </row>
    <row r="28" spans="1:7" ht="58.5" customHeight="1" x14ac:dyDescent="0.2">
      <c r="A28" s="136" t="s">
        <v>63</v>
      </c>
      <c r="B28" s="136"/>
      <c r="C28" s="136"/>
      <c r="D28" s="136"/>
      <c r="E28" s="136"/>
      <c r="F28" s="136"/>
      <c r="G28" s="136"/>
    </row>
    <row r="29" spans="1:7" ht="58.5" customHeight="1" x14ac:dyDescent="0.2">
      <c r="A29" s="136" t="s">
        <v>64</v>
      </c>
      <c r="B29" s="136"/>
      <c r="C29" s="136"/>
      <c r="D29" s="136"/>
      <c r="E29" s="136"/>
      <c r="F29" s="136"/>
      <c r="G29" s="136"/>
    </row>
    <row r="31" spans="1:7" ht="15" x14ac:dyDescent="0.25">
      <c r="A31" s="2" t="s">
        <v>65</v>
      </c>
    </row>
    <row r="32" spans="1:7" ht="57.75" customHeight="1" x14ac:dyDescent="0.2">
      <c r="A32" s="136" t="s">
        <v>66</v>
      </c>
      <c r="B32" s="136"/>
      <c r="C32" s="136"/>
      <c r="D32" s="136"/>
      <c r="E32" s="136"/>
      <c r="F32" s="136"/>
      <c r="G32" s="136"/>
    </row>
    <row r="33" spans="1:7" ht="29.25" customHeight="1" x14ac:dyDescent="0.2">
      <c r="A33" s="136" t="s">
        <v>67</v>
      </c>
      <c r="B33" s="136"/>
      <c r="C33" s="136"/>
      <c r="D33" s="136"/>
      <c r="E33" s="136"/>
      <c r="F33" s="136"/>
      <c r="G33" s="136"/>
    </row>
  </sheetData>
  <sheetProtection password="DBDF" sheet="1" objects="1" scenarios="1" selectLockedCells="1" selectUnlockedCells="1"/>
  <mergeCells count="12">
    <mergeCell ref="A33:G33"/>
    <mergeCell ref="A12:G12"/>
    <mergeCell ref="A13:G13"/>
    <mergeCell ref="A16:G16"/>
    <mergeCell ref="A17:G17"/>
    <mergeCell ref="A20:G20"/>
    <mergeCell ref="A21:G21"/>
    <mergeCell ref="A24:G24"/>
    <mergeCell ref="A25:G25"/>
    <mergeCell ref="A28:G28"/>
    <mergeCell ref="A29:G29"/>
    <mergeCell ref="A32:G32"/>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0:G37"/>
  <sheetViews>
    <sheetView zoomScale="85" zoomScaleNormal="85" workbookViewId="0">
      <selection activeCell="K27" sqref="K27"/>
    </sheetView>
  </sheetViews>
  <sheetFormatPr baseColWidth="10" defaultRowHeight="14.25" x14ac:dyDescent="0.2"/>
  <cols>
    <col min="1" max="16384" width="11" style="1"/>
  </cols>
  <sheetData>
    <row r="10" spans="1:7" ht="15" x14ac:dyDescent="0.2">
      <c r="A10" s="103" t="s">
        <v>68</v>
      </c>
      <c r="B10" s="104"/>
      <c r="C10" s="104"/>
      <c r="D10" s="104"/>
      <c r="E10" s="104"/>
      <c r="F10" s="104"/>
      <c r="G10" s="104"/>
    </row>
    <row r="11" spans="1:7" x14ac:dyDescent="0.2">
      <c r="A11" s="104"/>
      <c r="B11" s="104"/>
      <c r="C11" s="104"/>
      <c r="D11" s="104"/>
      <c r="E11" s="104"/>
      <c r="F11" s="104"/>
      <c r="G11" s="104"/>
    </row>
    <row r="12" spans="1:7" ht="17.25" customHeight="1" x14ac:dyDescent="0.2">
      <c r="A12" s="103" t="s">
        <v>69</v>
      </c>
      <c r="B12" s="104"/>
      <c r="C12" s="104"/>
      <c r="D12" s="104"/>
      <c r="E12" s="104"/>
      <c r="F12" s="104"/>
      <c r="G12" s="104"/>
    </row>
    <row r="13" spans="1:7" ht="72" customHeight="1" x14ac:dyDescent="0.2">
      <c r="A13" s="136" t="s">
        <v>70</v>
      </c>
      <c r="B13" s="136"/>
      <c r="C13" s="136"/>
      <c r="D13" s="136"/>
      <c r="E13" s="136"/>
      <c r="F13" s="136"/>
      <c r="G13" s="136"/>
    </row>
    <row r="14" spans="1:7" ht="60" customHeight="1" x14ac:dyDescent="0.2">
      <c r="A14" s="136" t="s">
        <v>89</v>
      </c>
      <c r="B14" s="136"/>
      <c r="C14" s="136"/>
      <c r="D14" s="136"/>
      <c r="E14" s="136"/>
      <c r="F14" s="136"/>
      <c r="G14" s="136"/>
    </row>
    <row r="15" spans="1:7" x14ac:dyDescent="0.2">
      <c r="A15" s="104"/>
      <c r="B15" s="104"/>
      <c r="C15" s="104"/>
      <c r="D15" s="104"/>
      <c r="E15" s="104"/>
      <c r="F15" s="104"/>
      <c r="G15" s="104"/>
    </row>
    <row r="16" spans="1:7" ht="15" x14ac:dyDescent="0.2">
      <c r="A16" s="103" t="s">
        <v>71</v>
      </c>
      <c r="B16" s="104"/>
      <c r="C16" s="104"/>
      <c r="D16" s="104"/>
      <c r="E16" s="104"/>
      <c r="F16" s="104"/>
      <c r="G16" s="104"/>
    </row>
    <row r="17" spans="1:7" ht="57.75" customHeight="1" x14ac:dyDescent="0.2">
      <c r="A17" s="136" t="s">
        <v>72</v>
      </c>
      <c r="B17" s="136"/>
      <c r="C17" s="136"/>
      <c r="D17" s="136"/>
      <c r="E17" s="136"/>
      <c r="F17" s="136"/>
      <c r="G17" s="136"/>
    </row>
    <row r="18" spans="1:7" ht="32.25" customHeight="1" x14ac:dyDescent="0.2">
      <c r="A18" s="136" t="s">
        <v>73</v>
      </c>
      <c r="B18" s="136"/>
      <c r="C18" s="136"/>
      <c r="D18" s="136"/>
      <c r="E18" s="136"/>
      <c r="F18" s="136"/>
      <c r="G18" s="136"/>
    </row>
    <row r="19" spans="1:7" ht="15" x14ac:dyDescent="0.2">
      <c r="A19" s="103"/>
      <c r="B19" s="104"/>
      <c r="C19" s="104"/>
      <c r="D19" s="104"/>
      <c r="E19" s="104"/>
      <c r="F19" s="104"/>
      <c r="G19" s="104"/>
    </row>
    <row r="20" spans="1:7" ht="15" x14ac:dyDescent="0.2">
      <c r="A20" s="103" t="s">
        <v>74</v>
      </c>
      <c r="B20" s="104"/>
      <c r="C20" s="104"/>
      <c r="D20" s="104"/>
      <c r="E20" s="104"/>
      <c r="F20" s="104"/>
      <c r="G20" s="104"/>
    </row>
    <row r="21" spans="1:7" ht="71.25" customHeight="1" x14ac:dyDescent="0.2">
      <c r="A21" s="136" t="s">
        <v>75</v>
      </c>
      <c r="B21" s="136"/>
      <c r="C21" s="136"/>
      <c r="D21" s="136"/>
      <c r="E21" s="136"/>
      <c r="F21" s="136"/>
      <c r="G21" s="136"/>
    </row>
    <row r="22" spans="1:7" ht="46.5" customHeight="1" x14ac:dyDescent="0.2">
      <c r="A22" s="137" t="s">
        <v>76</v>
      </c>
      <c r="B22" s="137"/>
      <c r="C22" s="137"/>
      <c r="D22" s="137"/>
      <c r="E22" s="137"/>
      <c r="F22" s="137"/>
      <c r="G22" s="137"/>
    </row>
    <row r="23" spans="1:7" x14ac:dyDescent="0.2">
      <c r="A23" s="105"/>
      <c r="B23" s="105"/>
      <c r="C23" s="105"/>
      <c r="D23" s="105"/>
      <c r="E23" s="105"/>
      <c r="F23" s="105"/>
      <c r="G23" s="105"/>
    </row>
    <row r="24" spans="1:7" ht="15" x14ac:dyDescent="0.2">
      <c r="A24" s="103" t="s">
        <v>77</v>
      </c>
      <c r="B24" s="104"/>
      <c r="C24" s="104"/>
      <c r="D24" s="104"/>
      <c r="E24" s="104"/>
      <c r="F24" s="104"/>
      <c r="G24" s="104"/>
    </row>
    <row r="25" spans="1:7" ht="57.75" customHeight="1" x14ac:dyDescent="0.2">
      <c r="A25" s="136" t="s">
        <v>78</v>
      </c>
      <c r="B25" s="136"/>
      <c r="C25" s="136"/>
      <c r="D25" s="136"/>
      <c r="E25" s="136"/>
      <c r="F25" s="136"/>
      <c r="G25" s="136"/>
    </row>
    <row r="26" spans="1:7" ht="29.25" customHeight="1" x14ac:dyDescent="0.2">
      <c r="A26" s="136" t="s">
        <v>79</v>
      </c>
      <c r="B26" s="136"/>
      <c r="C26" s="136"/>
      <c r="D26" s="136"/>
      <c r="E26" s="136"/>
      <c r="F26" s="136"/>
      <c r="G26" s="136"/>
    </row>
    <row r="27" spans="1:7" ht="63" customHeight="1" x14ac:dyDescent="0.2">
      <c r="A27" s="136" t="s">
        <v>80</v>
      </c>
      <c r="B27" s="136"/>
      <c r="C27" s="136"/>
      <c r="D27" s="136"/>
      <c r="E27" s="136"/>
      <c r="F27" s="136"/>
      <c r="G27" s="136"/>
    </row>
    <row r="28" spans="1:7" x14ac:dyDescent="0.2">
      <c r="A28" s="105"/>
      <c r="B28" s="105"/>
      <c r="C28" s="105"/>
      <c r="D28" s="105"/>
      <c r="E28" s="105"/>
      <c r="F28" s="105"/>
      <c r="G28" s="105"/>
    </row>
    <row r="29" spans="1:7" ht="15" x14ac:dyDescent="0.2">
      <c r="A29" s="103" t="s">
        <v>81</v>
      </c>
      <c r="B29" s="104"/>
      <c r="C29" s="104"/>
      <c r="D29" s="104"/>
      <c r="E29" s="104"/>
      <c r="F29" s="104"/>
      <c r="G29" s="104"/>
    </row>
    <row r="30" spans="1:7" ht="141.75" customHeight="1" x14ac:dyDescent="0.2">
      <c r="A30" s="136" t="s">
        <v>82</v>
      </c>
      <c r="B30" s="136"/>
      <c r="C30" s="136"/>
      <c r="D30" s="136"/>
      <c r="E30" s="136"/>
      <c r="F30" s="136"/>
      <c r="G30" s="136"/>
    </row>
    <row r="31" spans="1:7" ht="87" customHeight="1" x14ac:dyDescent="0.2">
      <c r="A31" s="136" t="s">
        <v>83</v>
      </c>
      <c r="B31" s="136"/>
      <c r="C31" s="136"/>
      <c r="D31" s="136"/>
      <c r="E31" s="136"/>
      <c r="F31" s="136"/>
      <c r="G31" s="136"/>
    </row>
    <row r="32" spans="1:7" ht="73.5" customHeight="1" x14ac:dyDescent="0.2">
      <c r="A32" s="136" t="s">
        <v>84</v>
      </c>
      <c r="B32" s="136"/>
      <c r="C32" s="136"/>
      <c r="D32" s="136"/>
      <c r="E32" s="136"/>
      <c r="F32" s="136"/>
      <c r="G32" s="136"/>
    </row>
    <row r="33" spans="1:7" ht="60.75" customHeight="1" x14ac:dyDescent="0.2">
      <c r="A33" s="136" t="s">
        <v>85</v>
      </c>
      <c r="B33" s="136"/>
      <c r="C33" s="136"/>
      <c r="D33" s="136"/>
      <c r="E33" s="136"/>
      <c r="F33" s="136"/>
      <c r="G33" s="136"/>
    </row>
    <row r="34" spans="1:7" x14ac:dyDescent="0.2">
      <c r="A34" s="104"/>
      <c r="B34" s="104"/>
      <c r="C34" s="104"/>
      <c r="D34" s="104"/>
      <c r="E34" s="104"/>
      <c r="F34" s="104"/>
      <c r="G34" s="104"/>
    </row>
    <row r="35" spans="1:7" ht="15" x14ac:dyDescent="0.2">
      <c r="A35" s="103" t="s">
        <v>86</v>
      </c>
      <c r="B35" s="104"/>
      <c r="C35" s="104"/>
      <c r="D35" s="104"/>
      <c r="E35" s="104"/>
      <c r="F35" s="104"/>
      <c r="G35" s="104"/>
    </row>
    <row r="36" spans="1:7" ht="72.75" customHeight="1" x14ac:dyDescent="0.2">
      <c r="A36" s="136" t="s">
        <v>87</v>
      </c>
      <c r="B36" s="136"/>
      <c r="C36" s="136"/>
      <c r="D36" s="136"/>
      <c r="E36" s="136"/>
      <c r="F36" s="136"/>
      <c r="G36" s="136"/>
    </row>
    <row r="37" spans="1:7" ht="49.5" customHeight="1" x14ac:dyDescent="0.2">
      <c r="A37" s="136" t="s">
        <v>88</v>
      </c>
      <c r="B37" s="136"/>
      <c r="C37" s="136"/>
      <c r="D37" s="136"/>
      <c r="E37" s="136"/>
      <c r="F37" s="136"/>
      <c r="G37" s="136"/>
    </row>
  </sheetData>
  <sheetProtection password="DBDF" sheet="1" objects="1" scenarios="1" selectLockedCells="1" selectUnlockedCells="1"/>
  <mergeCells count="15">
    <mergeCell ref="A22:G22"/>
    <mergeCell ref="A13:G13"/>
    <mergeCell ref="A14:G14"/>
    <mergeCell ref="A17:G17"/>
    <mergeCell ref="A18:G18"/>
    <mergeCell ref="A21:G21"/>
    <mergeCell ref="A33:G33"/>
    <mergeCell ref="A36:G36"/>
    <mergeCell ref="A37:G37"/>
    <mergeCell ref="A25:G25"/>
    <mergeCell ref="A26:G26"/>
    <mergeCell ref="A27:G27"/>
    <mergeCell ref="A30:G30"/>
    <mergeCell ref="A31:G31"/>
    <mergeCell ref="A32:G32"/>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Sanierungsrechner</vt:lpstr>
      <vt:lpstr>Beschreibung Baualtersklasse</vt:lpstr>
      <vt:lpstr>Beschreibung Maßnahme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4019</dc:creator>
  <cp:lastModifiedBy>Käufl Christine</cp:lastModifiedBy>
  <cp:lastPrinted>2015-04-01T12:24:06Z</cp:lastPrinted>
  <dcterms:created xsi:type="dcterms:W3CDTF">2015-04-01T12:12:51Z</dcterms:created>
  <dcterms:modified xsi:type="dcterms:W3CDTF">2015-08-28T05:59:51Z</dcterms:modified>
</cp:coreProperties>
</file>